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630"/>
  </bookViews>
  <sheets>
    <sheet name="santé" sheetId="1" r:id="rId1"/>
    <sheet name="prévoyance" sheetId="2" r:id="rId2"/>
  </sheets>
  <definedNames>
    <definedName name="_xlnm.Print_Area" localSheetId="1">prévoyance!$B$2:$J$37</definedName>
  </definedNames>
  <calcPr calcId="171026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E14" i="1"/>
  <c r="E10" i="1"/>
  <c r="G10" i="1"/>
  <c r="E13" i="1"/>
  <c r="G13" i="1"/>
  <c r="E42" i="1"/>
  <c r="G42" i="1"/>
  <c r="E44" i="1"/>
  <c r="F44" i="1"/>
  <c r="G52" i="1"/>
  <c r="E54" i="1"/>
  <c r="G54" i="1"/>
  <c r="E63" i="1"/>
  <c r="E68" i="1"/>
  <c r="G68" i="1"/>
  <c r="E74" i="1"/>
  <c r="E75" i="1"/>
  <c r="F78" i="1"/>
  <c r="H78" i="1"/>
  <c r="F81" i="1"/>
  <c r="H81" i="1"/>
  <c r="F82" i="1"/>
  <c r="H82" i="1"/>
  <c r="F85" i="1"/>
  <c r="H85" i="1"/>
  <c r="F86" i="1"/>
  <c r="H86" i="1"/>
  <c r="F87" i="1"/>
  <c r="H87" i="1"/>
  <c r="F89" i="1"/>
  <c r="H89" i="1"/>
  <c r="E92" i="1"/>
  <c r="E93" i="1"/>
  <c r="F96" i="1"/>
  <c r="H96" i="1"/>
  <c r="F98" i="1"/>
  <c r="H98" i="1"/>
  <c r="F99" i="1"/>
  <c r="H99" i="1"/>
  <c r="F100" i="1"/>
  <c r="H100" i="1"/>
  <c r="F102" i="1"/>
  <c r="H102" i="1"/>
  <c r="F103" i="1"/>
  <c r="H103" i="1"/>
  <c r="F104" i="1"/>
  <c r="H104" i="1"/>
  <c r="F106" i="1"/>
  <c r="H106" i="1"/>
  <c r="F107" i="1"/>
  <c r="H107" i="1"/>
  <c r="E110" i="1"/>
  <c r="E111" i="1"/>
  <c r="E114" i="1"/>
  <c r="G114" i="1"/>
  <c r="E116" i="1"/>
  <c r="F116" i="1"/>
  <c r="F117" i="1"/>
  <c r="H117" i="1"/>
  <c r="E119" i="1"/>
  <c r="E122" i="1"/>
  <c r="E123" i="1"/>
  <c r="G123" i="1"/>
  <c r="E126" i="1"/>
  <c r="G126" i="1"/>
  <c r="E130" i="1"/>
  <c r="E131" i="1"/>
  <c r="E132" i="1"/>
  <c r="G122" i="1"/>
  <c r="F105" i="1"/>
  <c r="H105" i="1"/>
  <c r="F101" i="1"/>
  <c r="H101" i="1"/>
  <c r="F97" i="1"/>
  <c r="H97" i="1"/>
  <c r="F88" i="1"/>
  <c r="H88" i="1"/>
  <c r="F84" i="1"/>
  <c r="H84" i="1"/>
  <c r="F80" i="1"/>
  <c r="H80" i="1"/>
  <c r="F83" i="1"/>
  <c r="H83" i="1"/>
  <c r="F79" i="1"/>
  <c r="H79" i="1"/>
  <c r="E61" i="1"/>
</calcChain>
</file>

<file path=xl/comments1.xml><?xml version="1.0" encoding="utf-8"?>
<comments xmlns="http://schemas.openxmlformats.org/spreadsheetml/2006/main">
  <authors>
    <author>.</author>
  </authors>
  <commentList>
    <comment ref="J123" authorId="0">
      <text>
        <r>
          <rPr>
            <sz val="9"/>
            <color indexed="81"/>
            <rFont val="Tahoma"/>
            <family val="2"/>
          </rPr>
          <t>10% initialement indiqués dans le document
modifié à 15% en CPNN du 10/12
même éventuellement 20% si S/P favorable !</t>
        </r>
      </text>
    </comment>
  </commentList>
</comments>
</file>

<file path=xl/comments2.xml><?xml version="1.0" encoding="utf-8"?>
<comments xmlns="http://schemas.openxmlformats.org/spreadsheetml/2006/main">
  <authors>
    <author>.</author>
  </authors>
  <commentList>
    <comment ref="L6" authorId="0">
      <text>
        <r>
          <rPr>
            <sz val="10"/>
            <color indexed="81"/>
            <rFont val="Tahoma"/>
            <family val="2"/>
          </rPr>
          <t>rien au 10/12/2015 - 250% TABC ensuite - puis rien !</t>
        </r>
      </text>
    </comment>
    <comment ref="L15" authorId="0">
      <text>
        <r>
          <rPr>
            <sz val="9"/>
            <color indexed="81"/>
            <rFont val="Tahoma"/>
            <family val="2"/>
          </rPr>
          <t>sans limitation de durée aux enfant invalides avant 26 ans</t>
        </r>
      </text>
    </comment>
    <comment ref="L23" authorId="0">
      <text>
        <r>
          <rPr>
            <sz val="9"/>
            <color indexed="81"/>
            <rFont val="Tahoma"/>
            <family val="2"/>
          </rPr>
          <t>jusqu'à la liquidation de la pension de réversion pour le conjoint
jusqu'au 55ème anniversaire pour concubin et PACS</t>
        </r>
      </text>
    </comment>
    <comment ref="M23" authorId="0">
      <text>
        <r>
          <rPr>
            <sz val="9"/>
            <color indexed="81"/>
            <rFont val="Tahoma"/>
            <family val="2"/>
          </rPr>
          <t>capital libéré en rente à 4% par mois pendant 5 ans</t>
        </r>
      </text>
    </comment>
    <comment ref="L32" authorId="0">
      <text>
        <r>
          <rPr>
            <sz val="9"/>
            <color indexed="81"/>
            <rFont val="Tahoma"/>
            <family val="2"/>
          </rPr>
          <t>Si l’enfant à charge est âgé de moins de 12 ans,
versement d’une indemnité couvrant les seuls frais
réellement engagés dans la limite de la prestation indiquée</t>
        </r>
      </text>
    </comment>
    <comment ref="M32" authorId="0">
      <text>
        <r>
          <rPr>
            <b/>
            <sz val="10"/>
            <color indexed="10"/>
            <rFont val="Tahoma"/>
            <family val="2"/>
          </rPr>
          <t>quid du décès d'un enfant de moins de 12 ans ?</t>
        </r>
      </text>
    </comment>
    <comment ref="L35" authorId="0">
      <text>
        <r>
          <rPr>
            <sz val="9"/>
            <color indexed="81"/>
            <rFont val="Tahoma"/>
            <family val="2"/>
          </rPr>
          <t>en relais et complément Pôle emploi / SS / autres prestations</t>
        </r>
      </text>
    </comment>
  </commentList>
</comments>
</file>

<file path=xl/sharedStrings.xml><?xml version="1.0" encoding="utf-8"?>
<sst xmlns="http://schemas.openxmlformats.org/spreadsheetml/2006/main" count="298" uniqueCount="214">
  <si>
    <t>hospitalisation - actes médicaux - pharmacie</t>
  </si>
  <si>
    <t>conventionné</t>
  </si>
  <si>
    <t>non conventionné</t>
  </si>
  <si>
    <t>hospitalisation médicale et chirurgicale et maternité</t>
  </si>
  <si>
    <t>PMSS 2016 :</t>
  </si>
  <si>
    <t>mieux en italiques bleu</t>
  </si>
  <si>
    <t>moins en rouge</t>
  </si>
  <si>
    <t>frais de séjour, salle d'opération</t>
  </si>
  <si>
    <t>600% BR</t>
  </si>
  <si>
    <t>90% FR limités à 600% BR</t>
  </si>
  <si>
    <r>
      <t xml:space="preserve">honoraires déclarés SS - actes codifiés en K y compris IVG - </t>
    </r>
    <r>
      <rPr>
        <b/>
        <sz val="8"/>
        <rFont val="Arial"/>
        <family val="2"/>
      </rPr>
      <t>en CAS</t>
    </r>
  </si>
  <si>
    <t>-</t>
  </si>
  <si>
    <r>
      <t xml:space="preserve">honoraires déclarés SS - actes codifiés en K y compris IVG - </t>
    </r>
    <r>
      <rPr>
        <b/>
        <sz val="8"/>
        <rFont val="Arial"/>
        <family val="2"/>
      </rPr>
      <t>hors CAS</t>
    </r>
    <r>
      <rPr>
        <sz val="8"/>
        <rFont val="Arial"/>
        <family val="2"/>
      </rPr>
      <t/>
    </r>
  </si>
  <si>
    <t xml:space="preserve">200% BR </t>
  </si>
  <si>
    <t xml:space="preserve">90% FR limités à 200% BR </t>
  </si>
  <si>
    <r>
      <t xml:space="preserve">minium TM (ticket modérateur) : </t>
    </r>
    <r>
      <rPr>
        <sz val="8"/>
        <color rgb="FFFF0000"/>
        <rFont val="Arial"/>
        <family val="2"/>
      </rPr>
      <t>moins 400% BR</t>
    </r>
  </si>
  <si>
    <r>
      <t xml:space="preserve">chambre particulière (frais d'hospitalisation chirurgicale) : </t>
    </r>
    <r>
      <rPr>
        <sz val="8"/>
        <color rgb="FFFF0000"/>
        <rFont val="Arial"/>
        <family val="2"/>
      </rPr>
      <t>moins 64,36 €</t>
    </r>
  </si>
  <si>
    <r>
      <t xml:space="preserve">chambre particulière (frais d'hospitalisation médicale) : </t>
    </r>
    <r>
      <rPr>
        <sz val="8"/>
        <color rgb="FFFF0000"/>
        <rFont val="Arial"/>
        <family val="2"/>
      </rPr>
      <t>moins 64,36 €</t>
    </r>
  </si>
  <si>
    <t>forfait hospitalier</t>
  </si>
  <si>
    <t>100% forfait</t>
  </si>
  <si>
    <r>
      <t xml:space="preserve">frais d'accompagnement (enfant à charge &lt; 14 ans ou adulte &gt; 70 ans) : </t>
    </r>
    <r>
      <rPr>
        <sz val="8"/>
        <color rgb="FFFF0000"/>
        <rFont val="Arial"/>
        <family val="2"/>
      </rPr>
      <t>moins 64,36 €</t>
    </r>
  </si>
  <si>
    <t>indemnité compensatrice d'hospitalisation accordée à partir du 8ème jour</t>
  </si>
  <si>
    <t>d'hospitalisation médicale ou chirurgicale dans la limite de 3 mois, à la mère ou au père</t>
  </si>
  <si>
    <t>de famille ayant un ou plusieurs enfants à charge de moins de 18 ans</t>
  </si>
  <si>
    <t>transport (remboursé par la SS)</t>
  </si>
  <si>
    <t xml:space="preserve">100% TCSS </t>
  </si>
  <si>
    <t>actes médicaux dans le cadre du CAS (contrat d'accès aux soins)</t>
  </si>
  <si>
    <r>
      <t xml:space="preserve">généraliste : </t>
    </r>
    <r>
      <rPr>
        <sz val="8"/>
        <color rgb="FFFF0000"/>
        <rFont val="Arial"/>
        <family val="2"/>
      </rPr>
      <t>moins 300% BR</t>
    </r>
  </si>
  <si>
    <t>100% FR limités à 600% BR</t>
  </si>
  <si>
    <t>100% FR limités à 300% BR</t>
  </si>
  <si>
    <r>
      <t xml:space="preserve">spécialiste : </t>
    </r>
    <r>
      <rPr>
        <sz val="8"/>
        <color rgb="FFFF0000"/>
        <rFont val="Arial"/>
        <family val="2"/>
      </rPr>
      <t>moins 100% BR</t>
    </r>
  </si>
  <si>
    <t>100% FR limités à 500% BR</t>
  </si>
  <si>
    <r>
      <t xml:space="preserve">radiologie : </t>
    </r>
    <r>
      <rPr>
        <sz val="8"/>
        <color rgb="FFFF0000"/>
        <rFont val="Arial"/>
        <family val="2"/>
      </rPr>
      <t>moins 100% BR</t>
    </r>
  </si>
  <si>
    <r>
      <t xml:space="preserve">actes de spécialité en externat (chirurgie hors hospitalisation) : </t>
    </r>
    <r>
      <rPr>
        <sz val="8"/>
        <color rgb="FFFF0000"/>
        <rFont val="Arial"/>
        <family val="2"/>
      </rPr>
      <t>moins 100% BR</t>
    </r>
  </si>
  <si>
    <t>actes médicaux hors du cadre du CAS</t>
  </si>
  <si>
    <r>
      <t xml:space="preserve">généraliste : </t>
    </r>
    <r>
      <rPr>
        <sz val="8"/>
        <color rgb="FFFF0000"/>
        <rFont val="Arial"/>
        <family val="2"/>
      </rPr>
      <t>moins 400% BR</t>
    </r>
  </si>
  <si>
    <t>100% FR limités à 200% BR</t>
  </si>
  <si>
    <t>90% FR limités à 200% BR</t>
  </si>
  <si>
    <r>
      <t xml:space="preserve">spécialiste : </t>
    </r>
    <r>
      <rPr>
        <sz val="8"/>
        <color rgb="FFFF0000"/>
        <rFont val="Arial"/>
        <family val="2"/>
      </rPr>
      <t>moins 400% BR</t>
    </r>
  </si>
  <si>
    <r>
      <t xml:space="preserve">radiologie : </t>
    </r>
    <r>
      <rPr>
        <sz val="8"/>
        <color rgb="FFFF0000"/>
        <rFont val="Arial"/>
        <family val="2"/>
      </rPr>
      <t>moins 400% BR</t>
    </r>
  </si>
  <si>
    <r>
      <t xml:space="preserve">actes de spécialité en externat (chirurgie hors hospitalisation) : </t>
    </r>
    <r>
      <rPr>
        <sz val="8"/>
        <color rgb="FFFF0000"/>
        <rFont val="Arial"/>
        <family val="2"/>
      </rPr>
      <t>moins 400% BR</t>
    </r>
  </si>
  <si>
    <t>autres actes médicaux</t>
  </si>
  <si>
    <t>analyses acceptées par la SS</t>
  </si>
  <si>
    <t>auxiliaires médicaux</t>
  </si>
  <si>
    <t>200% TCSS-SS</t>
  </si>
  <si>
    <t>pharmacie (remboursée par la SS)</t>
  </si>
  <si>
    <t>pharmacie 65%</t>
  </si>
  <si>
    <t>100%  BR</t>
  </si>
  <si>
    <t>pharmacie 30%</t>
  </si>
  <si>
    <t>pharmacie 15%</t>
  </si>
  <si>
    <t>forfait médicaments non remboursés</t>
  </si>
  <si>
    <t>dentaire - prothèses non dentaires</t>
  </si>
  <si>
    <t>dentaire</t>
  </si>
  <si>
    <t>soins dentaires (y compris inlay simple, onlay)</t>
  </si>
  <si>
    <t>200% BR</t>
  </si>
  <si>
    <t>prothèse dentaire remboursée par la SS</t>
  </si>
  <si>
    <t>450%  BR</t>
  </si>
  <si>
    <t>480%  BR</t>
  </si>
  <si>
    <r>
      <t xml:space="preserve">(y compris inlay core, clavette et couronne sur implant) : </t>
    </r>
    <r>
      <rPr>
        <b/>
        <i/>
        <sz val="8"/>
        <color rgb="FF0000FF"/>
        <rFont val="Arial"/>
        <family val="2"/>
      </rPr>
      <t>plus 30% BR</t>
    </r>
  </si>
  <si>
    <t>orthodontie remboursée SS</t>
  </si>
  <si>
    <t>orthodontie non remboursée SS</t>
  </si>
  <si>
    <t>300% BR - SS estimée</t>
  </si>
  <si>
    <t>parodontologie [remboursée (sur la base d'une gingivectomie étendue à un sextant)] :</t>
  </si>
  <si>
    <t>115% TCSS</t>
  </si>
  <si>
    <t>300% TCSS</t>
  </si>
  <si>
    <t>300% BR dans la notice MM !</t>
  </si>
  <si>
    <t>plus 185% TCSS</t>
  </si>
  <si>
    <r>
      <t xml:space="preserve">parodontologie non remboursée : </t>
    </r>
    <r>
      <rPr>
        <b/>
        <i/>
        <sz val="8"/>
        <color rgb="FF0000FF"/>
        <rFont val="Arial"/>
        <family val="2"/>
      </rPr>
      <t>plus 482,70 €</t>
    </r>
  </si>
  <si>
    <t>prothèse dentaire non remboursée</t>
  </si>
  <si>
    <t>implant non remboursé SS</t>
  </si>
  <si>
    <r>
      <t xml:space="preserve">[implantologie (scanner, pose de l'implant, pilier implantaire)] : </t>
    </r>
    <r>
      <rPr>
        <b/>
        <i/>
        <sz val="8"/>
        <color rgb="FF0000FF"/>
        <rFont val="Arial"/>
        <family val="2"/>
      </rPr>
      <t>plus 321,80 €</t>
    </r>
  </si>
  <si>
    <t>supplément intermédiaire de bridge sur la base d'un BR de 43 € [adjonction d'élément</t>
  </si>
  <si>
    <t>intermédiaire à une prothèse plurale (bridge)]</t>
  </si>
  <si>
    <r>
      <rPr>
        <strike/>
        <sz val="8"/>
        <rFont val="Arial"/>
        <family val="2"/>
      </rPr>
      <t>gingivectomie</t>
    </r>
    <r>
      <rPr>
        <sz val="8"/>
        <rFont val="Arial"/>
        <family val="2"/>
      </rPr>
      <t xml:space="preserve"> [intégré dans le poste parodontologie]</t>
    </r>
  </si>
  <si>
    <t>prothèses non dentaires</t>
  </si>
  <si>
    <t>adulte - prothése auditive acceptée SS - par prothèse</t>
  </si>
  <si>
    <t>enfant - prothése auditive acceptée SS - par prothèse</t>
  </si>
  <si>
    <t>adulte - prothése auditive refusée SS - par prothèse</t>
  </si>
  <si>
    <t>enfant - prothése auditive refusée SS - par prothèse</t>
  </si>
  <si>
    <t>orthopédie et autres prothèses acceptées SS</t>
  </si>
  <si>
    <t>365% BR</t>
  </si>
  <si>
    <t>optique</t>
  </si>
  <si>
    <r>
      <t xml:space="preserve">plafond 2017 : 1 paire verres et monture / </t>
    </r>
    <r>
      <rPr>
        <sz val="8"/>
        <color rgb="FFFF0000"/>
        <rFont val="Arial"/>
        <family val="2"/>
      </rPr>
      <t>2 ans</t>
    </r>
    <r>
      <rPr>
        <sz val="8"/>
        <rFont val="Arial"/>
        <family val="2"/>
      </rPr>
      <t xml:space="preserve"> / bénéficiaire
sauf mineurs ou renouvellement justifié par une évolution de la vue </t>
    </r>
  </si>
  <si>
    <t>plafond : 1 paire verres et monture / 1 an / bénéficiaire</t>
  </si>
  <si>
    <t>BRSS</t>
  </si>
  <si>
    <t>plafond par type de verre</t>
  </si>
  <si>
    <t>type de verre</t>
  </si>
  <si>
    <t>écart sur plafond 2016</t>
  </si>
  <si>
    <t>adulte</t>
  </si>
  <si>
    <r>
      <t xml:space="preserve">monture : </t>
    </r>
    <r>
      <rPr>
        <sz val="8"/>
        <color rgb="FFFF0000"/>
        <rFont val="Arial"/>
        <family val="2"/>
      </rPr>
      <t>moins 75,26 €</t>
    </r>
  </si>
  <si>
    <t>verre simple</t>
  </si>
  <si>
    <t>100% FR - SS limités à 160 €</t>
  </si>
  <si>
    <t>verre complexe</t>
  </si>
  <si>
    <t>100% FR - SS limités à 300 €</t>
  </si>
  <si>
    <t>verre très complexe</t>
  </si>
  <si>
    <t>100% FR - SS limités à 350 €</t>
  </si>
  <si>
    <t>verre blanc simple foyer</t>
  </si>
  <si>
    <t>sphère de -6,00 à +6,00</t>
  </si>
  <si>
    <t>simple</t>
  </si>
  <si>
    <t>cylindre &lt;= +4,00</t>
  </si>
  <si>
    <t>sphère de -6,25 à -10,00</t>
  </si>
  <si>
    <t>complexe</t>
  </si>
  <si>
    <t>sphère de +6,25 à +10,00</t>
  </si>
  <si>
    <t>sphère hors zone de -10,00 à +10,00</t>
  </si>
  <si>
    <t>sphère hors zone de -6,00 à +6,00</t>
  </si>
  <si>
    <t>cylindre &gt; +4,00</t>
  </si>
  <si>
    <t>verre blanc multifocal ou progressif</t>
  </si>
  <si>
    <t>sphère de -4,00 à +4,00</t>
  </si>
  <si>
    <t>sphère hors zone de -4,00 à +4,00</t>
  </si>
  <si>
    <t>très complexe</t>
  </si>
  <si>
    <t>sphère de -8,00 à +8,00</t>
  </si>
  <si>
    <t>sphère hors zone de -8,00 à +8,00</t>
  </si>
  <si>
    <t>enfant (moins de 18 ans)</t>
  </si>
  <si>
    <r>
      <t xml:space="preserve">monture : </t>
    </r>
    <r>
      <rPr>
        <sz val="8"/>
        <color rgb="FFFF0000"/>
        <rFont val="Arial"/>
        <family val="2"/>
      </rPr>
      <t>moins 43,08 €</t>
    </r>
  </si>
  <si>
    <t>en noir dans la brochure DG !</t>
  </si>
  <si>
    <t>adulte et enfant</t>
  </si>
  <si>
    <t>lentilles remboursées SS y compris les lentilles d'adaptation</t>
  </si>
  <si>
    <t>lentilles non remboursées et jetables</t>
  </si>
  <si>
    <t>cures thermales - maternité - divers</t>
  </si>
  <si>
    <t>cures thermales</t>
  </si>
  <si>
    <t>acceptée SS</t>
  </si>
  <si>
    <r>
      <t xml:space="preserve">frais de traitement et honoraires : </t>
    </r>
    <r>
      <rPr>
        <sz val="8"/>
        <color rgb="FFFF0000"/>
        <rFont val="Arial"/>
        <family val="2"/>
      </rPr>
      <t>moins 3 jours</t>
    </r>
  </si>
  <si>
    <t>20% PMSS 21 jours maxi</t>
  </si>
  <si>
    <r>
      <t xml:space="preserve">20% PMSS </t>
    </r>
    <r>
      <rPr>
        <sz val="8"/>
        <color rgb="FFFF0000"/>
        <rFont val="Arial"/>
        <family val="2"/>
      </rPr>
      <t>18 jours maxi</t>
    </r>
  </si>
  <si>
    <r>
      <t xml:space="preserve">frais de voyage et hébergement : </t>
    </r>
    <r>
      <rPr>
        <sz val="8"/>
        <color rgb="FFFF0000"/>
        <rFont val="Arial"/>
        <family val="2"/>
      </rPr>
      <t>moins 3 jours</t>
    </r>
  </si>
  <si>
    <t>refusée SS, effectuée en France, sur accord du médecin conseil du prestataire !!!</t>
  </si>
  <si>
    <t>maternité</t>
  </si>
  <si>
    <r>
      <t xml:space="preserve">chambre particulière : </t>
    </r>
    <r>
      <rPr>
        <sz val="8"/>
        <color rgb="FFFF0000"/>
        <rFont val="Arial"/>
        <family val="2"/>
      </rPr>
      <t>moins 64,36 €</t>
    </r>
  </si>
  <si>
    <r>
      <t xml:space="preserve">forfait par enfant (y compris adoption) : </t>
    </r>
    <r>
      <rPr>
        <sz val="8"/>
        <color rgb="FFFF0000"/>
        <rFont val="Arial"/>
        <family val="2"/>
      </rPr>
      <t>moins 160,90 €</t>
    </r>
  </si>
  <si>
    <t>divers</t>
  </si>
  <si>
    <r>
      <t xml:space="preserve">chirurgie de l'œil non prise en charge par la SS : </t>
    </r>
    <r>
      <rPr>
        <b/>
        <i/>
        <sz val="8"/>
        <color rgb="FF0000FF"/>
        <rFont val="Arial"/>
        <family val="2"/>
      </rPr>
      <t>plus 321,80 €</t>
    </r>
  </si>
  <si>
    <t>vaccins non pris en charge par la SS : anti grippe saisonnière</t>
  </si>
  <si>
    <t>100% FR</t>
  </si>
  <si>
    <t>vaccins pris en charge par la SS</t>
  </si>
  <si>
    <t>forfait actes médicaux &gt; 120 €</t>
  </si>
  <si>
    <t>ostéodensitométrie osseuse</t>
  </si>
  <si>
    <t>contraceptifs oraux non prix en charge par la SS</t>
  </si>
  <si>
    <t>consultation diététicien - lutte obésité</t>
  </si>
  <si>
    <t>substituts nicotiniques prescrits par un médecin</t>
  </si>
  <si>
    <t>50 € / an / bénéficiaire</t>
  </si>
  <si>
    <t>consultation de médecine douce (actes réalisés par des spécialistes agréés)</t>
  </si>
  <si>
    <t>35 € / séance avec maxi 4 séances / an / bénéficiaire</t>
  </si>
  <si>
    <t>(osthéopathie, chiropractie, acupuncture, homéopathie)</t>
  </si>
  <si>
    <t>détartrage annuel complet sus et sous gingival</t>
  </si>
  <si>
    <t>2 séances / an / bénéficiaire</t>
  </si>
  <si>
    <t>dépistage des troubles de l'audition par audiométrie tonale avec tympanométrie chez</t>
  </si>
  <si>
    <t>1 dépistage / 5 ans / bénéficiaire</t>
  </si>
  <si>
    <t>une personne de plus de 50 ans</t>
  </si>
  <si>
    <r>
      <t xml:space="preserve">prévoyance : incapacité - invalidité - décès
</t>
    </r>
    <r>
      <rPr>
        <sz val="8"/>
        <color rgb="FFFF0000"/>
        <rFont val="Arial"/>
        <family val="2"/>
      </rPr>
      <t>moins en rouge</t>
    </r>
  </si>
  <si>
    <t>option 1</t>
  </si>
  <si>
    <t>option 2</t>
  </si>
  <si>
    <t>option 3</t>
  </si>
  <si>
    <t>option 4</t>
  </si>
  <si>
    <t>capitaux décès</t>
  </si>
  <si>
    <t>capitaux + rente éducation</t>
  </si>
  <si>
    <t>capitaux + rente de conjoint</t>
  </si>
  <si>
    <t>capitaux + rente éducation et conjoint</t>
  </si>
  <si>
    <t>célibataire - veuf - divorcé - séparé sans enfant</t>
  </si>
  <si>
    <t>250% TABC</t>
  </si>
  <si>
    <t>conjoint - concubin - PACS - union libre sans enfant :</t>
  </si>
  <si>
    <t>400% TABC</t>
  </si>
  <si>
    <t>150% TABC</t>
  </si>
  <si>
    <t>375% TABC</t>
  </si>
  <si>
    <t>moins 25% TABC (3 mois de salaire)</t>
  </si>
  <si>
    <t>majoration par personne à charge :</t>
  </si>
  <si>
    <t>135% TABC</t>
  </si>
  <si>
    <t>110% TABC</t>
  </si>
  <si>
    <t>rentes éducation</t>
  </si>
  <si>
    <t>enfants jusqu'à 11 ans :</t>
  </si>
  <si>
    <t>15% TABC</t>
  </si>
  <si>
    <t>10% TABC</t>
  </si>
  <si>
    <t>moins 5% TABC (0,6 mois de salaire)</t>
  </si>
  <si>
    <t>enfant de 11 à 16 ans inclus</t>
  </si>
  <si>
    <t>enfants de 17 ans et, si étude, de 18 à 26 ans :</t>
  </si>
  <si>
    <t>20% TABC</t>
  </si>
  <si>
    <t>18% TABC</t>
  </si>
  <si>
    <t>moins 2% TABC (0,24 mois de salaire)</t>
  </si>
  <si>
    <t>rente orphelin</t>
  </si>
  <si>
    <t>100 % rente éducation</t>
  </si>
  <si>
    <t>rentes de conjoint</t>
  </si>
  <si>
    <t>rente viagère x (65 - âge de l'agent au décès) &gt;=5 :</t>
  </si>
  <si>
    <t>0,50% TABC</t>
  </si>
  <si>
    <t>rien</t>
  </si>
  <si>
    <t>moins 0,5% TABC (0,06 mois de salaire)</t>
  </si>
  <si>
    <t>majoration par enfant à charge à partir du 3ème enfant</t>
  </si>
  <si>
    <t>10% rente viagère</t>
  </si>
  <si>
    <r>
      <t xml:space="preserve">à charge : </t>
    </r>
    <r>
      <rPr>
        <sz val="8"/>
        <color rgb="FFFF0000"/>
        <rFont val="Arial"/>
        <family val="2"/>
      </rPr>
      <t>moins 0,05% TABC (0,006 mois de salaire)</t>
    </r>
  </si>
  <si>
    <t>(1) rente temporaire x (âge de l'agent au décès - 25)</t>
  </si>
  <si>
    <t>0,25%TABC</t>
  </si>
  <si>
    <t>240%TABC</t>
  </si>
  <si>
    <r>
      <t xml:space="preserve">&gt;= 5 : </t>
    </r>
    <r>
      <rPr>
        <sz val="8"/>
        <color rgb="FFFF0000"/>
        <rFont val="Arial"/>
        <family val="2"/>
      </rPr>
      <t>baisse incalculable</t>
    </r>
  </si>
  <si>
    <t>garanties annexes</t>
  </si>
  <si>
    <t>capital supplémentaire décès accidentel :</t>
  </si>
  <si>
    <t>100% TABC</t>
  </si>
  <si>
    <t>75% TABC</t>
  </si>
  <si>
    <t>30% TABC</t>
  </si>
  <si>
    <t>25% TABC</t>
  </si>
  <si>
    <t>décès postérieur conjoint (double effet) :</t>
  </si>
  <si>
    <t>100% capital décès option 1</t>
  </si>
  <si>
    <t>50% capital décès option 1</t>
  </si>
  <si>
    <t>moins 125% TABC (1 an et 3 mois de salaire)</t>
  </si>
  <si>
    <t>prédécès conjoint / enfant &gt;= 12 ans</t>
  </si>
  <si>
    <t>250% PMSS</t>
  </si>
  <si>
    <t>invalidité absolue et définitive (3ème catégorie SS)</t>
  </si>
  <si>
    <t>100% capital décès option 1 + 100%TABC si non marié</t>
  </si>
  <si>
    <t>arrêt de travail</t>
  </si>
  <si>
    <t>(2) incapacité de travail (cf § 4.5)</t>
  </si>
  <si>
    <t>100% salaire net</t>
  </si>
  <si>
    <t>invalidité 1ère catégorie</t>
  </si>
  <si>
    <t>48% TABC</t>
  </si>
  <si>
    <t>invalidité 2ème et 3ème catégorie</t>
  </si>
  <si>
    <t>80% TABC</t>
  </si>
  <si>
    <t>(1) rente de conjoint temporaire 2017 : 240% TABC versée pendant 5 ans - soit 4% TABC par mois</t>
  </si>
  <si>
    <t>(2) incapacité : avances sur prestations maintien de salaire mises en place par la DG afin d'éviter les ruptures de revenus (nous demandions la subrogation 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</si>
</sst>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8" formatCode="#,##0.00\ &quot;€&quot;;[Red]\-#,##0.00\ &quot;€&quot;"/>
  </numFmts>
  <fonts count="1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i/>
      <sz val="8"/>
      <color rgb="FF0000FF"/>
      <name val="Arial"/>
      <family val="2"/>
    </font>
    <font>
      <b/>
      <i/>
      <sz val="8"/>
      <color rgb="FF0000FF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trike/>
      <sz val="8"/>
      <name val="Arial"/>
      <family val="2"/>
    </font>
    <font>
      <sz val="9"/>
      <color indexed="81"/>
      <name val="Tahoma"/>
      <family val="2"/>
    </font>
    <font>
      <b/>
      <sz val="10"/>
      <color indexed="10"/>
      <name val="Tahoma"/>
      <family val="2"/>
    </font>
    <font>
      <sz val="10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ont="0" applyFill="0" applyBorder="0" applyAlignment="0" applyProtection="0">
      <alignment vertical="top"/>
    </xf>
  </cellStyleXfs>
  <cellXfs count="349">
    <xf numFmtId="0" fontId="0" fillId="0" borderId="0" xfId="0"/>
    <xf numFmtId="0" fontId="3" fillId="0" borderId="0" xfId="1" applyFont="1" applyFill="1" applyBorder="1" applyAlignment="1">
      <alignment wrapText="1"/>
    </xf>
    <xf numFmtId="0" fontId="3" fillId="0" borderId="0" xfId="1" applyFont="1" applyFill="1" applyBorder="1" applyAlignment="1">
      <alignment horizontal="center" wrapText="1"/>
    </xf>
    <xf numFmtId="0" fontId="8" fillId="0" borderId="2" xfId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left" indent="1"/>
    </xf>
    <xf numFmtId="0" fontId="6" fillId="3" borderId="17" xfId="1" applyFont="1" applyFill="1" applyBorder="1" applyAlignment="1">
      <alignment horizontal="center"/>
    </xf>
    <xf numFmtId="6" fontId="3" fillId="3" borderId="17" xfId="1" applyNumberFormat="1" applyFont="1" applyFill="1" applyBorder="1" applyAlignment="1">
      <alignment horizontal="left" indent="1"/>
    </xf>
    <xf numFmtId="0" fontId="3" fillId="3" borderId="17" xfId="1" applyFont="1" applyFill="1" applyBorder="1" applyAlignment="1">
      <alignment horizontal="right" wrapText="1" indent="1"/>
    </xf>
    <xf numFmtId="8" fontId="9" fillId="0" borderId="19" xfId="1" applyNumberFormat="1" applyFont="1" applyFill="1" applyBorder="1" applyAlignment="1">
      <alignment horizontal="right" wrapText="1" indent="3"/>
    </xf>
    <xf numFmtId="8" fontId="3" fillId="0" borderId="19" xfId="1" applyNumberFormat="1" applyFont="1" applyFill="1" applyBorder="1" applyAlignment="1">
      <alignment horizontal="right" wrapText="1" indent="4"/>
    </xf>
    <xf numFmtId="8" fontId="3" fillId="0" borderId="29" xfId="1" applyNumberFormat="1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right" vertical="center" wrapText="1" indent="1"/>
    </xf>
    <xf numFmtId="0" fontId="3" fillId="2" borderId="31" xfId="1" applyFont="1" applyFill="1" applyBorder="1" applyAlignment="1">
      <alignment horizontal="right" wrapText="1" indent="1"/>
    </xf>
    <xf numFmtId="8" fontId="9" fillId="0" borderId="7" xfId="1" applyNumberFormat="1" applyFont="1" applyFill="1" applyBorder="1" applyAlignment="1">
      <alignment horizontal="right" wrapText="1" indent="3"/>
    </xf>
    <xf numFmtId="8" fontId="3" fillId="0" borderId="7" xfId="1" applyNumberFormat="1" applyFont="1" applyFill="1" applyBorder="1" applyAlignment="1">
      <alignment horizontal="right" wrapText="1" indent="4"/>
    </xf>
    <xf numFmtId="8" fontId="3" fillId="0" borderId="22" xfId="1" applyNumberFormat="1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right" vertical="center" wrapText="1" indent="1"/>
    </xf>
    <xf numFmtId="0" fontId="3" fillId="2" borderId="34" xfId="1" applyFont="1" applyFill="1" applyBorder="1" applyAlignment="1">
      <alignment horizontal="right" wrapText="1" indent="1"/>
    </xf>
    <xf numFmtId="8" fontId="9" fillId="0" borderId="10" xfId="1" applyNumberFormat="1" applyFont="1" applyFill="1" applyBorder="1" applyAlignment="1">
      <alignment horizontal="right" wrapText="1" indent="3"/>
    </xf>
    <xf numFmtId="8" fontId="3" fillId="0" borderId="10" xfId="1" applyNumberFormat="1" applyFont="1" applyFill="1" applyBorder="1" applyAlignment="1">
      <alignment horizontal="right" wrapText="1" indent="4"/>
    </xf>
    <xf numFmtId="8" fontId="3" fillId="0" borderId="37" xfId="1" applyNumberFormat="1" applyFont="1" applyFill="1" applyBorder="1" applyAlignment="1">
      <alignment horizontal="center" wrapText="1"/>
    </xf>
    <xf numFmtId="0" fontId="3" fillId="2" borderId="38" xfId="1" applyFont="1" applyFill="1" applyBorder="1" applyAlignment="1">
      <alignment horizontal="right" wrapText="1" indent="1"/>
    </xf>
    <xf numFmtId="0" fontId="4" fillId="2" borderId="39" xfId="0" applyFont="1" applyFill="1" applyBorder="1" applyAlignment="1">
      <alignment horizontal="right" vertical="center" wrapText="1" indent="1"/>
    </xf>
    <xf numFmtId="0" fontId="3" fillId="2" borderId="42" xfId="1" applyFont="1" applyFill="1" applyBorder="1" applyAlignment="1">
      <alignment horizontal="right" wrapText="1" indent="1"/>
    </xf>
    <xf numFmtId="0" fontId="3" fillId="2" borderId="40" xfId="1" applyFont="1" applyFill="1" applyBorder="1" applyAlignment="1">
      <alignment horizontal="right" wrapText="1" indent="1"/>
    </xf>
    <xf numFmtId="0" fontId="3" fillId="2" borderId="33" xfId="1" applyFont="1" applyFill="1" applyBorder="1" applyAlignment="1">
      <alignment horizontal="right" wrapText="1" indent="1"/>
    </xf>
    <xf numFmtId="0" fontId="3" fillId="2" borderId="43" xfId="1" applyFont="1" applyFill="1" applyBorder="1" applyAlignment="1">
      <alignment horizontal="right" wrapText="1" indent="1"/>
    </xf>
    <xf numFmtId="0" fontId="3" fillId="2" borderId="44" xfId="1" applyFont="1" applyFill="1" applyBorder="1" applyAlignment="1">
      <alignment horizontal="right" wrapText="1" indent="1"/>
    </xf>
    <xf numFmtId="8" fontId="3" fillId="0" borderId="25" xfId="1" applyNumberFormat="1" applyFont="1" applyFill="1" applyBorder="1" applyAlignment="1">
      <alignment horizontal="center" wrapText="1"/>
    </xf>
    <xf numFmtId="0" fontId="3" fillId="2" borderId="46" xfId="1" applyFont="1" applyFill="1" applyBorder="1" applyAlignment="1">
      <alignment horizontal="right" wrapText="1" indent="1"/>
    </xf>
    <xf numFmtId="0" fontId="9" fillId="0" borderId="0" xfId="1" applyFont="1" applyFill="1" applyBorder="1" applyAlignment="1">
      <alignment vertical="center"/>
    </xf>
    <xf numFmtId="8" fontId="9" fillId="0" borderId="39" xfId="1" applyNumberFormat="1" applyFont="1" applyFill="1" applyBorder="1" applyAlignment="1">
      <alignment horizontal="right" wrapText="1" indent="3"/>
    </xf>
    <xf numFmtId="8" fontId="6" fillId="0" borderId="7" xfId="1" applyNumberFormat="1" applyFont="1" applyFill="1" applyBorder="1" applyAlignment="1">
      <alignment horizontal="right" wrapText="1" indent="3"/>
    </xf>
    <xf numFmtId="8" fontId="6" fillId="0" borderId="10" xfId="1" applyNumberFormat="1" applyFont="1" applyFill="1" applyBorder="1" applyAlignment="1">
      <alignment horizontal="right" wrapText="1" indent="3"/>
    </xf>
    <xf numFmtId="0" fontId="3" fillId="3" borderId="49" xfId="1" applyFont="1" applyFill="1" applyBorder="1" applyAlignment="1">
      <alignment horizontal="center" wrapText="1"/>
    </xf>
    <xf numFmtId="0" fontId="3" fillId="3" borderId="28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vertical="center" wrapText="1"/>
    </xf>
    <xf numFmtId="0" fontId="9" fillId="3" borderId="13" xfId="1" applyFont="1" applyFill="1" applyBorder="1" applyAlignment="1">
      <alignment horizontal="left" vertical="center" indent="1"/>
    </xf>
    <xf numFmtId="0" fontId="6" fillId="3" borderId="15" xfId="1" applyFont="1" applyFill="1" applyBorder="1" applyAlignment="1">
      <alignment horizontal="center" vertical="center"/>
    </xf>
    <xf numFmtId="6" fontId="3" fillId="3" borderId="17" xfId="1" applyNumberFormat="1" applyFont="1" applyFill="1" applyBorder="1" applyAlignment="1">
      <alignment horizontal="left"/>
    </xf>
    <xf numFmtId="0" fontId="3" fillId="3" borderId="17" xfId="1" applyFont="1" applyFill="1" applyBorder="1" applyAlignment="1">
      <alignment horizontal="right" wrapText="1"/>
    </xf>
    <xf numFmtId="0" fontId="3" fillId="0" borderId="39" xfId="1" applyFont="1" applyFill="1" applyBorder="1" applyAlignment="1">
      <alignment horizontal="center" wrapText="1"/>
    </xf>
    <xf numFmtId="0" fontId="3" fillId="0" borderId="29" xfId="1" applyFont="1" applyFill="1" applyBorder="1" applyAlignment="1">
      <alignment horizontal="center" wrapText="1"/>
    </xf>
    <xf numFmtId="0" fontId="9" fillId="0" borderId="37" xfId="1" applyFont="1" applyFill="1" applyBorder="1" applyAlignment="1">
      <alignment horizontal="center" wrapText="1"/>
    </xf>
    <xf numFmtId="0" fontId="3" fillId="0" borderId="56" xfId="1" applyFont="1" applyFill="1" applyBorder="1" applyAlignment="1">
      <alignment horizontal="center" wrapText="1"/>
    </xf>
    <xf numFmtId="0" fontId="8" fillId="3" borderId="39" xfId="1" applyFont="1" applyFill="1" applyBorder="1" applyAlignment="1">
      <alignment horizontal="center" wrapText="1"/>
    </xf>
    <xf numFmtId="0" fontId="8" fillId="3" borderId="29" xfId="1" applyFont="1" applyFill="1" applyBorder="1" applyAlignment="1">
      <alignment horizontal="center" wrapText="1"/>
    </xf>
    <xf numFmtId="0" fontId="3" fillId="0" borderId="0" xfId="2" applyNumberFormat="1" applyFont="1" applyFill="1" applyBorder="1" applyAlignment="1" applyProtection="1"/>
    <xf numFmtId="10" fontId="3" fillId="0" borderId="0" xfId="2" applyNumberFormat="1" applyFont="1" applyFill="1" applyBorder="1" applyAlignment="1" applyProtection="1"/>
    <xf numFmtId="0" fontId="3" fillId="0" borderId="0" xfId="2" applyNumberFormat="1" applyFont="1" applyFill="1" applyBorder="1" applyAlignment="1" applyProtection="1">
      <alignment horizontal="center"/>
    </xf>
    <xf numFmtId="0" fontId="3" fillId="0" borderId="0" xfId="2" applyNumberFormat="1" applyFont="1" applyFill="1" applyBorder="1" applyAlignment="1" applyProtection="1">
      <alignment wrapText="1"/>
    </xf>
    <xf numFmtId="0" fontId="3" fillId="2" borderId="19" xfId="2" applyNumberFormat="1" applyFont="1" applyFill="1" applyBorder="1" applyAlignment="1" applyProtection="1">
      <alignment horizontal="right" wrapText="1" indent="1"/>
    </xf>
    <xf numFmtId="0" fontId="3" fillId="2" borderId="7" xfId="2" applyNumberFormat="1" applyFont="1" applyFill="1" applyBorder="1" applyAlignment="1" applyProtection="1">
      <alignment horizontal="right" wrapText="1" indent="1"/>
    </xf>
    <xf numFmtId="0" fontId="3" fillId="2" borderId="13" xfId="2" applyNumberFormat="1" applyFont="1" applyFill="1" applyBorder="1" applyAlignment="1" applyProtection="1">
      <alignment horizontal="right" wrapText="1" indent="1"/>
    </xf>
    <xf numFmtId="0" fontId="3" fillId="0" borderId="0" xfId="2" applyNumberFormat="1" applyFont="1" applyFill="1" applyBorder="1" applyAlignment="1" applyProtection="1">
      <alignment horizontal="right" indent="1"/>
    </xf>
    <xf numFmtId="0" fontId="9" fillId="2" borderId="10" xfId="2" applyNumberFormat="1" applyFont="1" applyFill="1" applyBorder="1" applyAlignment="1" applyProtection="1">
      <alignment horizontal="right" wrapText="1" indent="1"/>
    </xf>
    <xf numFmtId="0" fontId="3" fillId="2" borderId="57" xfId="2" applyNumberFormat="1" applyFont="1" applyFill="1" applyBorder="1" applyAlignment="1" applyProtection="1">
      <alignment horizontal="right" wrapText="1" indent="1"/>
    </xf>
    <xf numFmtId="0" fontId="9" fillId="2" borderId="53" xfId="2" applyNumberFormat="1" applyFont="1" applyFill="1" applyBorder="1" applyAlignment="1" applyProtection="1">
      <alignment horizontal="right" wrapText="1" indent="1"/>
    </xf>
    <xf numFmtId="0" fontId="3" fillId="2" borderId="54" xfId="2" applyNumberFormat="1" applyFont="1" applyFill="1" applyBorder="1" applyAlignment="1" applyProtection="1">
      <alignment horizontal="right" wrapText="1" indent="1"/>
    </xf>
    <xf numFmtId="0" fontId="3" fillId="2" borderId="49" xfId="2" applyNumberFormat="1" applyFont="1" applyFill="1" applyBorder="1" applyAlignment="1" applyProtection="1">
      <alignment horizontal="right" wrapText="1" indent="1"/>
    </xf>
    <xf numFmtId="0" fontId="3" fillId="2" borderId="52" xfId="2" applyNumberFormat="1" applyFont="1" applyFill="1" applyBorder="1" applyAlignment="1" applyProtection="1">
      <alignment horizontal="right" wrapText="1" indent="1"/>
    </xf>
    <xf numFmtId="0" fontId="3" fillId="2" borderId="1" xfId="2" applyNumberFormat="1" applyFont="1" applyFill="1" applyBorder="1" applyAlignment="1" applyProtection="1">
      <alignment horizontal="right" wrapText="1" indent="1"/>
    </xf>
    <xf numFmtId="0" fontId="3" fillId="0" borderId="31" xfId="2" applyNumberFormat="1" applyFont="1" applyFill="1" applyBorder="1" applyAlignment="1" applyProtection="1">
      <alignment horizontal="center" vertical="center" wrapText="1"/>
    </xf>
    <xf numFmtId="0" fontId="3" fillId="0" borderId="39" xfId="2" applyNumberFormat="1" applyFont="1" applyFill="1" applyBorder="1" applyAlignment="1" applyProtection="1">
      <alignment horizontal="center" vertical="center" wrapText="1"/>
    </xf>
    <xf numFmtId="0" fontId="3" fillId="2" borderId="19" xfId="2" applyNumberFormat="1" applyFont="1" applyFill="1" applyBorder="1" applyAlignment="1" applyProtection="1">
      <alignment horizontal="right" vertical="center" wrapText="1" indent="1"/>
    </xf>
    <xf numFmtId="0" fontId="3" fillId="0" borderId="34" xfId="2" applyNumberFormat="1" applyFont="1" applyFill="1" applyBorder="1" applyAlignment="1" applyProtection="1">
      <alignment horizontal="center"/>
    </xf>
    <xf numFmtId="0" fontId="9" fillId="2" borderId="1" xfId="2" applyNumberFormat="1" applyFont="1" applyFill="1" applyBorder="1" applyAlignment="1" applyProtection="1">
      <alignment horizontal="right" wrapText="1" indent="1"/>
    </xf>
    <xf numFmtId="0" fontId="3" fillId="3" borderId="39" xfId="2" applyNumberFormat="1" applyFont="1" applyFill="1" applyBorder="1" applyAlignment="1" applyProtection="1">
      <alignment horizontal="center" vertical="center" wrapText="1"/>
    </xf>
    <xf numFmtId="0" fontId="3" fillId="3" borderId="31" xfId="2" applyNumberFormat="1" applyFont="1" applyFill="1" applyBorder="1" applyAlignment="1" applyProtection="1">
      <alignment horizontal="center" vertical="center" wrapText="1"/>
    </xf>
    <xf numFmtId="0" fontId="3" fillId="3" borderId="29" xfId="2" applyNumberFormat="1" applyFont="1" applyFill="1" applyBorder="1" applyAlignment="1" applyProtection="1">
      <alignment horizontal="center" vertical="center" wrapText="1"/>
    </xf>
    <xf numFmtId="0" fontId="3" fillId="3" borderId="57" xfId="2" applyNumberFormat="1" applyFont="1" applyFill="1" applyBorder="1" applyAlignment="1" applyProtection="1">
      <alignment horizontal="center"/>
    </xf>
    <xf numFmtId="0" fontId="3" fillId="3" borderId="65" xfId="2" applyNumberFormat="1" applyFont="1" applyFill="1" applyBorder="1" applyAlignment="1" applyProtection="1">
      <alignment horizontal="center"/>
    </xf>
    <xf numFmtId="0" fontId="3" fillId="3" borderId="55" xfId="2" applyNumberFormat="1" applyFont="1" applyFill="1" applyBorder="1" applyAlignment="1" applyProtection="1">
      <alignment horizontal="center"/>
    </xf>
    <xf numFmtId="0" fontId="3" fillId="0" borderId="48" xfId="1" applyFont="1" applyFill="1" applyBorder="1" applyAlignment="1">
      <alignment horizontal="center" vertical="center" wrapText="1"/>
    </xf>
    <xf numFmtId="0" fontId="3" fillId="0" borderId="50" xfId="2" applyNumberFormat="1" applyFont="1" applyFill="1" applyBorder="1" applyAlignment="1" applyProtection="1">
      <alignment horizontal="center"/>
    </xf>
    <xf numFmtId="0" fontId="8" fillId="0" borderId="0" xfId="2" applyNumberFormat="1" applyFont="1" applyFill="1" applyBorder="1" applyAlignment="1" applyProtection="1">
      <alignment horizontal="right" vertical="center" indent="1"/>
    </xf>
    <xf numFmtId="0" fontId="9" fillId="0" borderId="20" xfId="1" applyFont="1" applyFill="1" applyBorder="1" applyAlignment="1">
      <alignment horizontal="center" wrapText="1"/>
    </xf>
    <xf numFmtId="0" fontId="9" fillId="0" borderId="19" xfId="2" applyNumberFormat="1" applyFont="1" applyFill="1" applyBorder="1" applyAlignment="1" applyProtection="1">
      <alignment horizontal="center" wrapText="1"/>
    </xf>
    <xf numFmtId="0" fontId="3" fillId="0" borderId="9" xfId="1" applyFont="1" applyFill="1" applyBorder="1" applyAlignment="1">
      <alignment horizontal="center" wrapText="1"/>
    </xf>
    <xf numFmtId="0" fontId="3" fillId="0" borderId="8" xfId="2" applyNumberFormat="1" applyFont="1" applyFill="1" applyBorder="1" applyAlignment="1" applyProtection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2" borderId="9" xfId="1" applyFont="1" applyFill="1" applyBorder="1" applyAlignment="1">
      <alignment horizontal="right" wrapText="1" indent="1"/>
    </xf>
    <xf numFmtId="0" fontId="4" fillId="0" borderId="8" xfId="0" applyFont="1" applyBorder="1" applyAlignment="1">
      <alignment horizontal="right" wrapText="1" indent="1"/>
    </xf>
    <xf numFmtId="0" fontId="4" fillId="0" borderId="7" xfId="0" applyFont="1" applyBorder="1" applyAlignment="1">
      <alignment horizontal="right" wrapText="1" indent="1"/>
    </xf>
    <xf numFmtId="0" fontId="8" fillId="3" borderId="18" xfId="1" applyFont="1" applyFill="1" applyBorder="1" applyAlignment="1">
      <alignment horizontal="right" wrapText="1" indent="1"/>
    </xf>
    <xf numFmtId="0" fontId="4" fillId="3" borderId="17" xfId="0" applyFont="1" applyFill="1" applyBorder="1" applyAlignment="1">
      <alignment horizontal="right" wrapText="1" indent="1"/>
    </xf>
    <xf numFmtId="0" fontId="3" fillId="2" borderId="20" xfId="1" applyFont="1" applyFill="1" applyBorder="1" applyAlignment="1">
      <alignment horizontal="right" wrapText="1" indent="1"/>
    </xf>
    <xf numFmtId="0" fontId="4" fillId="0" borderId="21" xfId="0" applyFont="1" applyBorder="1" applyAlignment="1">
      <alignment horizontal="right" wrapText="1" indent="1"/>
    </xf>
    <xf numFmtId="0" fontId="4" fillId="0" borderId="19" xfId="0" applyFont="1" applyBorder="1" applyAlignment="1">
      <alignment horizontal="right" wrapText="1" indent="1"/>
    </xf>
    <xf numFmtId="0" fontId="3" fillId="2" borderId="12" xfId="1" applyFont="1" applyFill="1" applyBorder="1" applyAlignment="1">
      <alignment horizontal="right" wrapText="1" indent="1"/>
    </xf>
    <xf numFmtId="0" fontId="4" fillId="0" borderId="11" xfId="0" applyFont="1" applyBorder="1" applyAlignment="1">
      <alignment horizontal="right" wrapText="1" indent="1"/>
    </xf>
    <xf numFmtId="0" fontId="4" fillId="0" borderId="10" xfId="0" applyFont="1" applyBorder="1" applyAlignment="1">
      <alignment horizontal="right" wrapText="1" inden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5" xfId="2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3" xfId="1" applyFont="1" applyFill="1" applyBorder="1" applyAlignment="1">
      <alignment horizontal="right" wrapText="1" indent="1"/>
    </xf>
    <xf numFmtId="0" fontId="4" fillId="0" borderId="2" xfId="0" applyFont="1" applyBorder="1" applyAlignment="1">
      <alignment horizontal="right" wrapText="1" indent="1"/>
    </xf>
    <xf numFmtId="0" fontId="4" fillId="0" borderId="1" xfId="0" applyFont="1" applyBorder="1" applyAlignment="1">
      <alignment horizontal="right" wrapText="1" inden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4" xfId="1" applyFont="1" applyFill="1" applyBorder="1" applyAlignment="1">
      <alignment horizontal="right" wrapText="1" indent="1"/>
    </xf>
    <xf numFmtId="0" fontId="0" fillId="0" borderId="13" xfId="0" applyBorder="1" applyAlignment="1">
      <alignment horizontal="right" wrapText="1" indent="1"/>
    </xf>
    <xf numFmtId="0" fontId="3" fillId="2" borderId="8" xfId="1" applyFont="1" applyFill="1" applyBorder="1" applyAlignment="1">
      <alignment horizontal="right" wrapText="1" indent="1"/>
    </xf>
    <xf numFmtId="0" fontId="0" fillId="0" borderId="7" xfId="0" applyBorder="1" applyAlignment="1">
      <alignment horizontal="right" wrapText="1" indent="1"/>
    </xf>
    <xf numFmtId="0" fontId="3" fillId="2" borderId="25" xfId="1" applyFont="1" applyFill="1" applyBorder="1" applyAlignment="1">
      <alignment horizontal="left" vertical="center" wrapText="1" indent="1"/>
    </xf>
    <xf numFmtId="0" fontId="0" fillId="0" borderId="22" xfId="0" applyBorder="1" applyAlignment="1">
      <alignment horizontal="left" vertical="center" wrapText="1" indent="1"/>
    </xf>
    <xf numFmtId="0" fontId="3" fillId="0" borderId="12" xfId="1" applyFont="1" applyFill="1" applyBorder="1" applyAlignment="1">
      <alignment horizontal="center" wrapText="1"/>
    </xf>
    <xf numFmtId="0" fontId="3" fillId="0" borderId="10" xfId="2" applyNumberFormat="1" applyFont="1" applyFill="1" applyBorder="1" applyAlignment="1" applyProtection="1">
      <alignment horizontal="center" wrapText="1"/>
    </xf>
    <xf numFmtId="0" fontId="9" fillId="0" borderId="12" xfId="1" applyFont="1" applyFill="1" applyBorder="1" applyAlignment="1">
      <alignment horizontal="center" wrapText="1"/>
    </xf>
    <xf numFmtId="0" fontId="9" fillId="0" borderId="10" xfId="2" applyNumberFormat="1" applyFont="1" applyFill="1" applyBorder="1" applyAlignment="1" applyProtection="1">
      <alignment horizontal="center" wrapText="1"/>
    </xf>
    <xf numFmtId="0" fontId="3" fillId="0" borderId="20" xfId="1" applyFont="1" applyFill="1" applyBorder="1" applyAlignment="1">
      <alignment horizontal="center" wrapText="1"/>
    </xf>
    <xf numFmtId="0" fontId="3" fillId="0" borderId="19" xfId="2" applyNumberFormat="1" applyFont="1" applyFill="1" applyBorder="1" applyAlignment="1" applyProtection="1">
      <alignment horizontal="center" wrapText="1"/>
    </xf>
    <xf numFmtId="0" fontId="3" fillId="0" borderId="53" xfId="1" applyFont="1" applyFill="1" applyBorder="1" applyAlignment="1">
      <alignment horizontal="center" vertical="center" wrapText="1"/>
    </xf>
    <xf numFmtId="0" fontId="3" fillId="0" borderId="53" xfId="2" applyNumberFormat="1" applyFont="1" applyFill="1" applyBorder="1" applyAlignment="1" applyProtection="1">
      <alignment horizontal="center" vertical="center" wrapText="1"/>
    </xf>
    <xf numFmtId="0" fontId="3" fillId="0" borderId="49" xfId="2" applyNumberFormat="1" applyFont="1" applyFill="1" applyBorder="1" applyAlignment="1" applyProtection="1">
      <alignment horizontal="center" vertical="center" wrapText="1"/>
    </xf>
    <xf numFmtId="0" fontId="9" fillId="0" borderId="55" xfId="1" applyFont="1" applyFill="1" applyBorder="1" applyAlignment="1">
      <alignment horizontal="center" vertical="center" wrapText="1"/>
    </xf>
    <xf numFmtId="0" fontId="9" fillId="0" borderId="32" xfId="2" applyNumberFormat="1" applyFont="1" applyFill="1" applyBorder="1" applyAlignment="1" applyProtection="1">
      <alignment horizontal="center" vertical="center" wrapText="1"/>
    </xf>
    <xf numFmtId="0" fontId="9" fillId="0" borderId="28" xfId="2" applyNumberFormat="1" applyFont="1" applyFill="1" applyBorder="1" applyAlignment="1" applyProtection="1">
      <alignment horizontal="center" vertical="center" wrapText="1"/>
    </xf>
    <xf numFmtId="0" fontId="9" fillId="3" borderId="17" xfId="1" applyFont="1" applyFill="1" applyBorder="1" applyAlignment="1">
      <alignment horizontal="center" wrapText="1"/>
    </xf>
    <xf numFmtId="0" fontId="9" fillId="3" borderId="16" xfId="1" applyFont="1" applyFill="1" applyBorder="1" applyAlignment="1">
      <alignment horizontal="center" wrapText="1"/>
    </xf>
    <xf numFmtId="0" fontId="9" fillId="0" borderId="3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6" fontId="9" fillId="3" borderId="17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4" xfId="2" applyNumberFormat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 applyProtection="1">
      <alignment horizontal="center" vertical="center" wrapText="1"/>
    </xf>
    <xf numFmtId="0" fontId="3" fillId="3" borderId="17" xfId="1" applyFont="1" applyFill="1" applyBorder="1" applyAlignment="1">
      <alignment horizontal="center" wrapText="1"/>
    </xf>
    <xf numFmtId="0" fontId="3" fillId="3" borderId="16" xfId="1" applyFont="1" applyFill="1" applyBorder="1" applyAlignment="1">
      <alignment horizontal="center" wrapText="1"/>
    </xf>
    <xf numFmtId="0" fontId="3" fillId="0" borderId="15" xfId="1" applyFont="1" applyFill="1" applyBorder="1" applyAlignment="1">
      <alignment horizontal="center" wrapText="1"/>
    </xf>
    <xf numFmtId="0" fontId="3" fillId="0" borderId="14" xfId="2" applyNumberFormat="1" applyFont="1" applyFill="1" applyBorder="1" applyAlignment="1" applyProtection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1" fontId="8" fillId="3" borderId="25" xfId="1" applyNumberFormat="1" applyFont="1" applyFill="1" applyBorder="1" applyAlignment="1">
      <alignment horizontal="center" wrapText="1"/>
    </xf>
    <xf numFmtId="1" fontId="8" fillId="3" borderId="50" xfId="2" applyNumberFormat="1" applyFont="1" applyFill="1" applyBorder="1" applyAlignment="1" applyProtection="1">
      <alignment horizontal="center" wrapText="1"/>
    </xf>
    <xf numFmtId="0" fontId="3" fillId="0" borderId="32" xfId="1" applyFont="1" applyFill="1" applyBorder="1" applyAlignment="1">
      <alignment horizontal="center" vertical="center" wrapText="1"/>
    </xf>
    <xf numFmtId="0" fontId="3" fillId="0" borderId="37" xfId="2" applyNumberFormat="1" applyFont="1" applyFill="1" applyBorder="1" applyAlignment="1" applyProtection="1">
      <alignment horizontal="center" vertical="center" wrapText="1"/>
    </xf>
    <xf numFmtId="0" fontId="3" fillId="0" borderId="36" xfId="1" applyFont="1" applyFill="1" applyBorder="1" applyAlignment="1">
      <alignment horizontal="center" vertical="center" wrapText="1"/>
    </xf>
    <xf numFmtId="0" fontId="3" fillId="0" borderId="32" xfId="2" applyNumberFormat="1" applyFont="1" applyFill="1" applyBorder="1" applyAlignment="1" applyProtection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54" xfId="1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9" fillId="0" borderId="53" xfId="1" applyFont="1" applyFill="1" applyBorder="1" applyAlignment="1">
      <alignment horizontal="center" vertical="center" wrapText="1"/>
    </xf>
    <xf numFmtId="0" fontId="9" fillId="0" borderId="53" xfId="2" applyNumberFormat="1" applyFont="1" applyFill="1" applyBorder="1" applyAlignment="1" applyProtection="1">
      <alignment horizontal="center" vertical="center" wrapText="1"/>
    </xf>
    <xf numFmtId="0" fontId="9" fillId="0" borderId="49" xfId="2" applyNumberFormat="1" applyFont="1" applyFill="1" applyBorder="1" applyAlignment="1" applyProtection="1">
      <alignment horizontal="center" vertical="center" wrapText="1"/>
    </xf>
    <xf numFmtId="0" fontId="3" fillId="0" borderId="7" xfId="2" applyNumberFormat="1" applyFont="1" applyFill="1" applyBorder="1" applyAlignment="1" applyProtection="1">
      <alignment horizontal="center" wrapText="1"/>
    </xf>
    <xf numFmtId="0" fontId="6" fillId="0" borderId="9" xfId="1" applyFont="1" applyFill="1" applyBorder="1" applyAlignment="1">
      <alignment horizontal="center" wrapText="1"/>
    </xf>
    <xf numFmtId="0" fontId="6" fillId="0" borderId="7" xfId="2" applyNumberFormat="1" applyFont="1" applyFill="1" applyBorder="1" applyAlignment="1" applyProtection="1">
      <alignment horizontal="center" wrapText="1"/>
    </xf>
    <xf numFmtId="0" fontId="9" fillId="0" borderId="57" xfId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3" fillId="0" borderId="51" xfId="2" applyNumberFormat="1" applyFont="1" applyFill="1" applyBorder="1" applyAlignment="1" applyProtection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35" xfId="2" applyNumberFormat="1" applyFont="1" applyFill="1" applyBorder="1" applyAlignment="1" applyProtection="1">
      <alignment horizontal="center" vertical="center" wrapText="1"/>
    </xf>
    <xf numFmtId="0" fontId="3" fillId="0" borderId="0" xfId="2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3" fillId="0" borderId="12" xfId="2" applyNumberFormat="1" applyFont="1" applyFill="1" applyBorder="1" applyAlignment="1" applyProtection="1">
      <alignment horizontal="center" vertical="center" wrapText="1"/>
    </xf>
    <xf numFmtId="0" fontId="3" fillId="0" borderId="11" xfId="2" applyNumberFormat="1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1" xfId="2" applyNumberFormat="1" applyFont="1" applyFill="1" applyBorder="1" applyAlignment="1" applyProtection="1">
      <alignment horizontal="center" wrapText="1"/>
    </xf>
    <xf numFmtId="0" fontId="4" fillId="0" borderId="21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 wrapText="1"/>
    </xf>
    <xf numFmtId="0" fontId="3" fillId="0" borderId="10" xfId="2" applyNumberFormat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4" xfId="2" applyNumberFormat="1" applyFont="1" applyFill="1" applyBorder="1" applyAlignment="1" applyProtection="1">
      <alignment horizontal="center" vertical="center" wrapText="1"/>
    </xf>
    <xf numFmtId="0" fontId="9" fillId="0" borderId="12" xfId="2" applyNumberFormat="1" applyFont="1" applyFill="1" applyBorder="1" applyAlignment="1" applyProtection="1">
      <alignment horizontal="center" vertical="center" wrapText="1"/>
    </xf>
    <xf numFmtId="0" fontId="9" fillId="0" borderId="10" xfId="2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9" fillId="0" borderId="9" xfId="1" applyFont="1" applyFill="1" applyBorder="1" applyAlignment="1">
      <alignment horizontal="center" wrapText="1"/>
    </xf>
    <xf numFmtId="0" fontId="9" fillId="0" borderId="7" xfId="2" applyNumberFormat="1" applyFont="1" applyFill="1" applyBorder="1" applyAlignment="1" applyProtection="1">
      <alignment horizontal="center" wrapText="1"/>
    </xf>
    <xf numFmtId="0" fontId="3" fillId="0" borderId="11" xfId="2" applyNumberFormat="1" applyFont="1" applyFill="1" applyBorder="1" applyAlignment="1" applyProtection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1" fontId="8" fillId="3" borderId="27" xfId="1" applyNumberFormat="1" applyFont="1" applyFill="1" applyBorder="1" applyAlignment="1">
      <alignment horizontal="center" wrapText="1"/>
    </xf>
    <xf numFmtId="1" fontId="8" fillId="3" borderId="26" xfId="2" applyNumberFormat="1" applyFont="1" applyFill="1" applyBorder="1" applyAlignment="1" applyProtection="1">
      <alignment horizontal="center" wrapText="1"/>
    </xf>
    <xf numFmtId="0" fontId="3" fillId="0" borderId="24" xfId="1" applyFont="1" applyFill="1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8" fontId="3" fillId="0" borderId="23" xfId="1" applyNumberFormat="1" applyFont="1" applyFill="1" applyBorder="1" applyAlignment="1">
      <alignment horizontal="left" vertical="center" wrapText="1"/>
    </xf>
    <xf numFmtId="8" fontId="0" fillId="0" borderId="10" xfId="0" applyNumberForma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50" xfId="1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wrapText="1"/>
    </xf>
    <xf numFmtId="0" fontId="6" fillId="0" borderId="10" xfId="2" applyNumberFormat="1" applyFont="1" applyFill="1" applyBorder="1" applyAlignment="1" applyProtection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48" xfId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 wrapText="1"/>
    </xf>
    <xf numFmtId="0" fontId="3" fillId="0" borderId="39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wrapText="1"/>
    </xf>
    <xf numFmtId="0" fontId="9" fillId="0" borderId="39" xfId="1" applyFont="1" applyFill="1" applyBorder="1" applyAlignment="1">
      <alignment horizontal="center" wrapText="1"/>
    </xf>
    <xf numFmtId="6" fontId="9" fillId="0" borderId="12" xfId="1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2" borderId="6" xfId="1" applyFont="1" applyFill="1" applyBorder="1" applyAlignment="1">
      <alignment horizontal="right" wrapText="1" indent="1"/>
    </xf>
    <xf numFmtId="0" fontId="4" fillId="0" borderId="5" xfId="0" applyFont="1" applyBorder="1" applyAlignment="1">
      <alignment horizontal="right" wrapText="1" indent="1"/>
    </xf>
    <xf numFmtId="0" fontId="4" fillId="0" borderId="4" xfId="0" applyFont="1" applyBorder="1" applyAlignment="1">
      <alignment horizontal="right" wrapText="1" indent="1"/>
    </xf>
    <xf numFmtId="0" fontId="8" fillId="3" borderId="18" xfId="1" applyFont="1" applyFill="1" applyBorder="1" applyAlignment="1">
      <alignment horizontal="right" vertical="center" wrapText="1" indent="1"/>
    </xf>
    <xf numFmtId="0" fontId="4" fillId="3" borderId="17" xfId="0" applyFont="1" applyFill="1" applyBorder="1" applyAlignment="1">
      <alignment horizontal="right" vertical="center" wrapText="1" indent="1"/>
    </xf>
    <xf numFmtId="0" fontId="4" fillId="3" borderId="16" xfId="0" applyFont="1" applyFill="1" applyBorder="1" applyAlignment="1">
      <alignment horizontal="right" vertical="center" wrapText="1" indent="1"/>
    </xf>
    <xf numFmtId="0" fontId="3" fillId="2" borderId="15" xfId="1" applyFont="1" applyFill="1" applyBorder="1" applyAlignment="1">
      <alignment horizontal="right" wrapText="1" indent="1"/>
    </xf>
    <xf numFmtId="0" fontId="4" fillId="0" borderId="14" xfId="0" applyFont="1" applyBorder="1" applyAlignment="1">
      <alignment horizontal="right" wrapText="1" indent="1"/>
    </xf>
    <xf numFmtId="0" fontId="4" fillId="0" borderId="13" xfId="0" applyFont="1" applyBorder="1" applyAlignment="1">
      <alignment horizontal="right" wrapText="1" indent="1"/>
    </xf>
    <xf numFmtId="0" fontId="7" fillId="2" borderId="12" xfId="1" applyFont="1" applyFill="1" applyBorder="1" applyAlignment="1">
      <alignment horizontal="right" wrapText="1" indent="1"/>
    </xf>
    <xf numFmtId="6" fontId="9" fillId="0" borderId="15" xfId="1" applyNumberFormat="1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wrapText="1"/>
    </xf>
    <xf numFmtId="0" fontId="3" fillId="3" borderId="24" xfId="1" applyFont="1" applyFill="1" applyBorder="1" applyAlignment="1">
      <alignment horizontal="right" vertical="center" wrapText="1" indent="1"/>
    </xf>
    <xf numFmtId="0" fontId="4" fillId="3" borderId="51" xfId="0" applyFont="1" applyFill="1" applyBorder="1" applyAlignment="1">
      <alignment horizontal="right" vertical="center" wrapText="1" indent="1"/>
    </xf>
    <xf numFmtId="0" fontId="4" fillId="3" borderId="23" xfId="0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horizontal="right" vertical="center" wrapText="1" indent="1"/>
    </xf>
    <xf numFmtId="0" fontId="4" fillId="3" borderId="2" xfId="0" applyFont="1" applyFill="1" applyBorder="1" applyAlignment="1">
      <alignment horizontal="right" vertical="center" wrapText="1" indent="1"/>
    </xf>
    <xf numFmtId="0" fontId="4" fillId="3" borderId="1" xfId="0" applyFont="1" applyFill="1" applyBorder="1" applyAlignment="1">
      <alignment horizontal="right" vertical="center" wrapText="1" indent="1"/>
    </xf>
    <xf numFmtId="0" fontId="10" fillId="3" borderId="18" xfId="0" applyFont="1" applyFill="1" applyBorder="1" applyAlignment="1">
      <alignment horizontal="right" wrapText="1" indent="1"/>
    </xf>
    <xf numFmtId="0" fontId="3" fillId="2" borderId="41" xfId="1" applyFont="1" applyFill="1" applyBorder="1" applyAlignment="1">
      <alignment horizontal="right" vertical="center" wrapText="1" indent="1"/>
    </xf>
    <xf numFmtId="0" fontId="4" fillId="0" borderId="40" xfId="0" applyFont="1" applyBorder="1" applyAlignment="1">
      <alignment horizontal="right" vertical="center" wrapText="1" indent="1"/>
    </xf>
    <xf numFmtId="0" fontId="3" fillId="2" borderId="35" xfId="1" applyFont="1" applyFill="1" applyBorder="1" applyAlignment="1">
      <alignment horizontal="right" wrapText="1" indent="1"/>
    </xf>
    <xf numFmtId="0" fontId="4" fillId="0" borderId="0" xfId="0" applyFont="1" applyBorder="1" applyAlignment="1">
      <alignment horizontal="right" wrapText="1" indent="1"/>
    </xf>
    <xf numFmtId="0" fontId="4" fillId="0" borderId="52" xfId="0" applyFont="1" applyBorder="1" applyAlignment="1">
      <alignment horizontal="right" wrapText="1" indent="1"/>
    </xf>
    <xf numFmtId="0" fontId="8" fillId="3" borderId="24" xfId="1" applyFont="1" applyFill="1" applyBorder="1" applyAlignment="1">
      <alignment horizontal="right" vertical="center" wrapText="1" indent="1"/>
    </xf>
    <xf numFmtId="0" fontId="8" fillId="3" borderId="3" xfId="1" applyFont="1" applyFill="1" applyBorder="1" applyAlignment="1">
      <alignment horizontal="right" vertical="center" wrapText="1" indent="1"/>
    </xf>
    <xf numFmtId="0" fontId="0" fillId="0" borderId="11" xfId="0" applyBorder="1" applyAlignment="1">
      <alignment horizontal="right" wrapText="1" indent="1"/>
    </xf>
    <xf numFmtId="0" fontId="0" fillId="0" borderId="10" xfId="0" applyBorder="1" applyAlignment="1">
      <alignment horizontal="right" wrapText="1" indent="1"/>
    </xf>
    <xf numFmtId="0" fontId="3" fillId="2" borderId="24" xfId="1" applyFont="1" applyFill="1" applyBorder="1" applyAlignment="1">
      <alignment horizontal="left" vertical="center" wrapText="1" indent="1"/>
    </xf>
    <xf numFmtId="0" fontId="4" fillId="0" borderId="35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3" fillId="2" borderId="6" xfId="1" applyFont="1" applyFill="1" applyBorder="1" applyAlignment="1">
      <alignment horizontal="left" vertical="center" wrapText="1" indent="1"/>
    </xf>
    <xf numFmtId="0" fontId="0" fillId="0" borderId="35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3" fillId="2" borderId="47" xfId="1" applyFont="1" applyFill="1" applyBorder="1" applyAlignment="1">
      <alignment horizontal="right" vertical="center" wrapText="1" indent="1"/>
    </xf>
    <xf numFmtId="0" fontId="0" fillId="0" borderId="45" xfId="0" applyBorder="1" applyAlignment="1">
      <alignment horizontal="right" vertical="center" wrapText="1" indent="1"/>
    </xf>
    <xf numFmtId="0" fontId="3" fillId="0" borderId="24" xfId="2" applyNumberFormat="1" applyFont="1" applyFill="1" applyBorder="1" applyAlignment="1" applyProtection="1">
      <alignment horizontal="center" vertical="center" wrapText="1"/>
    </xf>
    <xf numFmtId="0" fontId="3" fillId="0" borderId="23" xfId="2" applyNumberFormat="1" applyFont="1" applyFill="1" applyBorder="1" applyAlignment="1" applyProtection="1">
      <alignment horizontal="center" vertical="center" wrapText="1"/>
    </xf>
    <xf numFmtId="0" fontId="9" fillId="0" borderId="24" xfId="2" applyNumberFormat="1" applyFont="1" applyFill="1" applyBorder="1" applyAlignment="1" applyProtection="1">
      <alignment horizontal="center" vertical="center" wrapText="1"/>
    </xf>
    <xf numFmtId="0" fontId="9" fillId="0" borderId="51" xfId="2" applyNumberFormat="1" applyFont="1" applyFill="1" applyBorder="1" applyAlignment="1" applyProtection="1">
      <alignment horizontal="center" vertical="center" wrapText="1"/>
    </xf>
    <xf numFmtId="0" fontId="9" fillId="0" borderId="23" xfId="2" applyNumberFormat="1" applyFont="1" applyFill="1" applyBorder="1" applyAlignment="1" applyProtection="1">
      <alignment horizontal="center" vertical="center" wrapText="1"/>
    </xf>
    <xf numFmtId="0" fontId="3" fillId="0" borderId="6" xfId="2" quotePrefix="1" applyNumberFormat="1" applyFont="1" applyFill="1" applyBorder="1" applyAlignment="1" applyProtection="1">
      <alignment horizontal="center" vertical="center" wrapText="1"/>
    </xf>
    <xf numFmtId="0" fontId="9" fillId="0" borderId="6" xfId="2" quotePrefix="1" applyNumberFormat="1" applyFont="1" applyFill="1" applyBorder="1" applyAlignment="1" applyProtection="1">
      <alignment horizontal="center" vertical="center" wrapText="1"/>
    </xf>
    <xf numFmtId="0" fontId="9" fillId="0" borderId="5" xfId="2" applyNumberFormat="1" applyFont="1" applyFill="1" applyBorder="1" applyAlignment="1" applyProtection="1">
      <alignment horizontal="center" vertical="center" wrapText="1"/>
    </xf>
    <xf numFmtId="0" fontId="3" fillId="0" borderId="65" xfId="2" applyNumberFormat="1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54" xfId="2" applyNumberFormat="1" applyFont="1" applyFill="1" applyBorder="1" applyAlignment="1" applyProtection="1">
      <alignment horizontal="center" vertical="center"/>
    </xf>
    <xf numFmtId="0" fontId="3" fillId="0" borderId="53" xfId="2" applyNumberFormat="1" applyFont="1" applyFill="1" applyBorder="1" applyAlignment="1" applyProtection="1">
      <alignment horizontal="center" vertical="center"/>
    </xf>
    <xf numFmtId="0" fontId="3" fillId="0" borderId="49" xfId="2" applyNumberFormat="1" applyFont="1" applyFill="1" applyBorder="1" applyAlignment="1" applyProtection="1">
      <alignment horizontal="center" vertical="center"/>
    </xf>
    <xf numFmtId="0" fontId="9" fillId="0" borderId="59" xfId="2" applyNumberFormat="1" applyFont="1" applyFill="1" applyBorder="1" applyAlignment="1" applyProtection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9" fillId="0" borderId="54" xfId="2" applyNumberFormat="1" applyFont="1" applyFill="1" applyBorder="1" applyAlignment="1" applyProtection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9" fillId="0" borderId="54" xfId="2" applyNumberFormat="1" applyFont="1" applyFill="1" applyBorder="1" applyAlignment="1" applyProtection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57" xfId="2" applyNumberFormat="1" applyFont="1" applyFill="1" applyBorder="1" applyAlignment="1" applyProtection="1">
      <alignment horizontal="center" vertical="center"/>
    </xf>
    <xf numFmtId="0" fontId="0" fillId="0" borderId="56" xfId="0" applyBorder="1" applyAlignment="1">
      <alignment horizontal="center" vertical="center"/>
    </xf>
    <xf numFmtId="0" fontId="9" fillId="0" borderId="65" xfId="2" applyNumberFormat="1" applyFont="1" applyFill="1" applyBorder="1" applyAlignment="1" applyProtection="1">
      <alignment horizontal="center" vertical="center"/>
    </xf>
    <xf numFmtId="0" fontId="3" fillId="0" borderId="43" xfId="2" applyNumberFormat="1" applyFont="1" applyFill="1" applyBorder="1" applyAlignment="1" applyProtection="1">
      <alignment horizontal="center" vertical="center" wrapText="1"/>
    </xf>
    <xf numFmtId="0" fontId="3" fillId="0" borderId="33" xfId="2" applyNumberFormat="1" applyFont="1" applyFill="1" applyBorder="1" applyAlignment="1" applyProtection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0" borderId="61" xfId="2" applyNumberFormat="1" applyFont="1" applyFill="1" applyBorder="1" applyAlignment="1" applyProtection="1">
      <alignment horizontal="center" vertical="center"/>
    </xf>
    <xf numFmtId="0" fontId="3" fillId="0" borderId="23" xfId="2" applyNumberFormat="1" applyFont="1" applyFill="1" applyBorder="1" applyAlignment="1" applyProtection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62" xfId="2" quotePrefix="1" applyNumberFormat="1" applyFont="1" applyFill="1" applyBorder="1" applyAlignment="1" applyProtection="1">
      <alignment horizontal="center" vertical="center"/>
    </xf>
    <xf numFmtId="0" fontId="3" fillId="0" borderId="4" xfId="2" applyNumberFormat="1" applyFont="1" applyFill="1" applyBorder="1" applyAlignment="1" applyProtection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24" xfId="2" applyNumberFormat="1" applyFont="1" applyFill="1" applyBorder="1" applyAlignment="1" applyProtection="1">
      <alignment horizontal="center" vertical="center" wrapText="1"/>
    </xf>
    <xf numFmtId="0" fontId="3" fillId="3" borderId="23" xfId="2" applyNumberFormat="1" applyFont="1" applyFill="1" applyBorder="1" applyAlignment="1" applyProtection="1">
      <alignment horizontal="center" vertical="center" wrapText="1"/>
    </xf>
    <xf numFmtId="0" fontId="3" fillId="3" borderId="35" xfId="2" applyNumberFormat="1" applyFont="1" applyFill="1" applyBorder="1" applyAlignment="1" applyProtection="1">
      <alignment horizontal="center" vertical="center" wrapText="1"/>
    </xf>
    <xf numFmtId="0" fontId="3" fillId="3" borderId="52" xfId="2" applyNumberFormat="1" applyFont="1" applyFill="1" applyBorder="1" applyAlignment="1" applyProtection="1">
      <alignment horizontal="center" vertical="center" wrapText="1"/>
    </xf>
    <xf numFmtId="0" fontId="3" fillId="3" borderId="3" xfId="2" applyNumberFormat="1" applyFont="1" applyFill="1" applyBorder="1" applyAlignment="1" applyProtection="1">
      <alignment horizontal="center" vertical="center" wrapText="1"/>
    </xf>
    <xf numFmtId="0" fontId="3" fillId="3" borderId="1" xfId="2" applyNumberFormat="1" applyFont="1" applyFill="1" applyBorder="1" applyAlignment="1" applyProtection="1">
      <alignment horizontal="center" vertical="center" wrapText="1"/>
    </xf>
    <xf numFmtId="1" fontId="8" fillId="3" borderId="36" xfId="2" quotePrefix="1" applyNumberFormat="1" applyFont="1" applyFill="1" applyBorder="1" applyAlignment="1" applyProtection="1">
      <alignment horizontal="center" wrapText="1"/>
    </xf>
    <xf numFmtId="1" fontId="8" fillId="3" borderId="47" xfId="2" applyNumberFormat="1" applyFont="1" applyFill="1" applyBorder="1" applyAlignment="1" applyProtection="1">
      <alignment horizontal="center" wrapText="1"/>
    </xf>
    <xf numFmtId="1" fontId="8" fillId="3" borderId="54" xfId="2" applyNumberFormat="1" applyFont="1" applyFill="1" applyBorder="1" applyAlignment="1" applyProtection="1">
      <alignment horizontal="center" wrapText="1"/>
    </xf>
    <xf numFmtId="1" fontId="8" fillId="3" borderId="24" xfId="2" quotePrefix="1" applyNumberFormat="1" applyFont="1" applyFill="1" applyBorder="1" applyAlignment="1" applyProtection="1">
      <alignment horizontal="center" wrapText="1"/>
    </xf>
    <xf numFmtId="1" fontId="8" fillId="3" borderId="51" xfId="2" applyNumberFormat="1" applyFont="1" applyFill="1" applyBorder="1" applyAlignment="1" applyProtection="1">
      <alignment horizontal="center" wrapText="1"/>
    </xf>
    <xf numFmtId="1" fontId="8" fillId="3" borderId="23" xfId="2" applyNumberFormat="1" applyFont="1" applyFill="1" applyBorder="1" applyAlignment="1" applyProtection="1">
      <alignment horizontal="center" wrapText="1"/>
    </xf>
    <xf numFmtId="0" fontId="3" fillId="0" borderId="25" xfId="2" applyNumberFormat="1" applyFont="1" applyFill="1" applyBorder="1" applyAlignment="1" applyProtection="1">
      <alignment horizontal="center"/>
    </xf>
    <xf numFmtId="0" fontId="3" fillId="0" borderId="66" xfId="2" applyNumberFormat="1" applyFont="1" applyFill="1" applyBorder="1" applyAlignment="1" applyProtection="1">
      <alignment horizontal="center"/>
    </xf>
    <xf numFmtId="0" fontId="3" fillId="0" borderId="50" xfId="2" applyNumberFormat="1" applyFont="1" applyFill="1" applyBorder="1" applyAlignment="1" applyProtection="1">
      <alignment horizontal="center"/>
    </xf>
    <xf numFmtId="0" fontId="3" fillId="0" borderId="15" xfId="2" applyNumberFormat="1" applyFont="1" applyFill="1" applyBorder="1" applyAlignment="1" applyProtection="1">
      <alignment horizontal="center"/>
    </xf>
    <xf numFmtId="0" fontId="4" fillId="0" borderId="46" xfId="0" applyFont="1" applyFill="1" applyBorder="1" applyAlignment="1">
      <alignment horizontal="center"/>
    </xf>
    <xf numFmtId="0" fontId="8" fillId="3" borderId="36" xfId="2" applyNumberFormat="1" applyFont="1" applyFill="1" applyBorder="1" applyAlignment="1" applyProtection="1">
      <alignment horizontal="right" vertical="center" wrapText="1" indent="1"/>
    </xf>
    <xf numFmtId="0" fontId="8" fillId="3" borderId="32" xfId="2" applyNumberFormat="1" applyFont="1" applyFill="1" applyBorder="1" applyAlignment="1" applyProtection="1">
      <alignment horizontal="right" vertical="center" wrapText="1" indent="1"/>
    </xf>
    <xf numFmtId="0" fontId="1" fillId="0" borderId="28" xfId="0" applyFont="1" applyBorder="1" applyAlignment="1">
      <alignment horizontal="right" vertical="center" wrapText="1" indent="1"/>
    </xf>
    <xf numFmtId="0" fontId="3" fillId="0" borderId="6" xfId="2" applyNumberFormat="1" applyFont="1" applyFill="1" applyBorder="1" applyAlignment="1" applyProtection="1">
      <alignment horizontal="center" vertical="center"/>
    </xf>
    <xf numFmtId="0" fontId="3" fillId="0" borderId="41" xfId="2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0" borderId="62" xfId="2" applyNumberFormat="1" applyFont="1" applyFill="1" applyBorder="1" applyAlignment="1" applyProtection="1">
      <alignment horizontal="center" vertical="center"/>
    </xf>
    <xf numFmtId="0" fontId="9" fillId="0" borderId="6" xfId="2" applyNumberFormat="1" applyFont="1" applyFill="1" applyBorder="1" applyAlignment="1" applyProtection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57" xfId="2" applyNumberFormat="1" applyFont="1" applyFill="1" applyBorder="1" applyAlignment="1" applyProtection="1">
      <alignment horizontal="center" vertical="center"/>
    </xf>
    <xf numFmtId="0" fontId="3" fillId="0" borderId="55" xfId="2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/>
    </xf>
    <xf numFmtId="0" fontId="9" fillId="0" borderId="55" xfId="2" applyNumberFormat="1" applyFont="1" applyFill="1" applyBorder="1" applyAlignment="1" applyProtection="1">
      <alignment horizontal="center" vertical="center"/>
    </xf>
    <xf numFmtId="0" fontId="3" fillId="0" borderId="36" xfId="2" applyNumberFormat="1" applyFont="1" applyFill="1" applyBorder="1" applyAlignment="1" applyProtection="1">
      <alignment horizontal="center" vertical="center"/>
    </xf>
    <xf numFmtId="0" fontId="3" fillId="0" borderId="32" xfId="2" applyNumberFormat="1" applyFont="1" applyFill="1" applyBorder="1" applyAlignment="1" applyProtection="1">
      <alignment horizontal="center" vertical="center"/>
    </xf>
    <xf numFmtId="0" fontId="3" fillId="0" borderId="28" xfId="2" applyNumberFormat="1" applyFont="1" applyFill="1" applyBorder="1" applyAlignment="1" applyProtection="1">
      <alignment horizontal="center" vertical="center"/>
    </xf>
    <xf numFmtId="0" fontId="9" fillId="0" borderId="47" xfId="2" applyNumberFormat="1" applyFont="1" applyFill="1" applyBorder="1" applyAlignment="1" applyProtection="1">
      <alignment horizontal="center" vertical="center"/>
    </xf>
    <xf numFmtId="0" fontId="8" fillId="3" borderId="28" xfId="2" applyNumberFormat="1" applyFont="1" applyFill="1" applyBorder="1" applyAlignment="1" applyProtection="1">
      <alignment horizontal="right" vertical="center" wrapText="1" indent="1"/>
    </xf>
    <xf numFmtId="0" fontId="3" fillId="0" borderId="14" xfId="2" applyNumberFormat="1" applyFont="1" applyFill="1" applyBorder="1" applyAlignment="1" applyProtection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9" xfId="2" applyNumberFormat="1" applyFont="1" applyFill="1" applyBorder="1" applyAlignment="1" applyProtection="1">
      <alignment horizontal="center"/>
    </xf>
    <xf numFmtId="0" fontId="3" fillId="0" borderId="8" xfId="2" applyNumberFormat="1" applyFont="1" applyFill="1" applyBorder="1" applyAlignment="1" applyProtection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20" xfId="2" applyNumberFormat="1" applyFont="1" applyFill="1" applyBorder="1" applyAlignment="1" applyProtection="1">
      <alignment horizontal="center"/>
    </xf>
    <xf numFmtId="0" fontId="3" fillId="0" borderId="21" xfId="2" applyNumberFormat="1" applyFont="1" applyFill="1" applyBorder="1" applyAlignment="1" applyProtection="1">
      <alignment horizontal="center"/>
    </xf>
    <xf numFmtId="0" fontId="4" fillId="0" borderId="2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9" xfId="2" applyNumberFormat="1" applyFont="1" applyFill="1" applyBorder="1" applyAlignment="1" applyProtection="1">
      <alignment horizontal="center" wrapText="1"/>
    </xf>
    <xf numFmtId="0" fontId="3" fillId="0" borderId="20" xfId="2" applyNumberFormat="1" applyFont="1" applyFill="1" applyBorder="1" applyAlignment="1" applyProtection="1">
      <alignment horizontal="center" wrapText="1"/>
    </xf>
    <xf numFmtId="0" fontId="3" fillId="0" borderId="59" xfId="2" applyNumberFormat="1" applyFont="1" applyFill="1" applyBorder="1" applyAlignment="1" applyProtection="1">
      <alignment horizontal="center" vertical="center" wrapText="1"/>
    </xf>
    <xf numFmtId="0" fontId="8" fillId="3" borderId="25" xfId="2" applyNumberFormat="1" applyFont="1" applyFill="1" applyBorder="1" applyAlignment="1" applyProtection="1">
      <alignment horizontal="right" vertical="center" wrapText="1" indent="1"/>
    </xf>
    <xf numFmtId="0" fontId="8" fillId="3" borderId="37" xfId="2" applyNumberFormat="1" applyFont="1" applyFill="1" applyBorder="1" applyAlignment="1" applyProtection="1">
      <alignment horizontal="right" vertical="center" wrapText="1" indent="1"/>
    </xf>
    <xf numFmtId="0" fontId="8" fillId="3" borderId="22" xfId="2" applyNumberFormat="1" applyFont="1" applyFill="1" applyBorder="1" applyAlignment="1" applyProtection="1">
      <alignment horizontal="right" vertical="center" wrapText="1" indent="1"/>
    </xf>
    <xf numFmtId="0" fontId="8" fillId="3" borderId="55" xfId="2" applyNumberFormat="1" applyFont="1" applyFill="1" applyBorder="1" applyAlignment="1" applyProtection="1">
      <alignment horizontal="right" vertical="center" wrapText="1" indent="1"/>
    </xf>
    <xf numFmtId="0" fontId="8" fillId="3" borderId="29" xfId="2" applyNumberFormat="1" applyFont="1" applyFill="1" applyBorder="1" applyAlignment="1" applyProtection="1">
      <alignment horizontal="right" vertical="center" wrapText="1" indent="1"/>
    </xf>
    <xf numFmtId="0" fontId="3" fillId="0" borderId="47" xfId="2" applyNumberFormat="1" applyFont="1" applyFill="1" applyBorder="1" applyAlignment="1" applyProtection="1">
      <alignment horizontal="center" vertical="center"/>
    </xf>
    <xf numFmtId="0" fontId="3" fillId="0" borderId="64" xfId="2" applyNumberFormat="1" applyFont="1" applyFill="1" applyBorder="1" applyAlignment="1" applyProtection="1">
      <alignment horizontal="center" vertical="center"/>
    </xf>
    <xf numFmtId="0" fontId="3" fillId="0" borderId="38" xfId="2" applyNumberFormat="1" applyFont="1" applyFill="1" applyBorder="1" applyAlignment="1" applyProtection="1">
      <alignment horizontal="center" vertical="center"/>
    </xf>
    <xf numFmtId="0" fontId="3" fillId="0" borderId="45" xfId="2" applyNumberFormat="1" applyFont="1" applyFill="1" applyBorder="1" applyAlignment="1" applyProtection="1">
      <alignment horizontal="center" vertical="center"/>
    </xf>
    <xf numFmtId="0" fontId="3" fillId="0" borderId="56" xfId="2" applyNumberFormat="1" applyFont="1" applyFill="1" applyBorder="1" applyAlignment="1" applyProtection="1">
      <alignment horizontal="center" vertical="center"/>
    </xf>
  </cellXfs>
  <cellStyles count="3">
    <cellStyle name="Normal" xfId="0" builtinId="0"/>
    <cellStyle name="Normal 2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J139"/>
  <sheetViews>
    <sheetView showGridLines="0" tabSelected="1" zoomScaleNormal="100" workbookViewId="0"/>
  </sheetViews>
  <sheetFormatPr baseColWidth="10" defaultColWidth="26.5703125" defaultRowHeight="11.25" x14ac:dyDescent="0.2"/>
  <cols>
    <col min="1" max="1" width="0.85546875" style="1" customWidth="1"/>
    <col min="2" max="2" width="15.7109375" style="1" customWidth="1"/>
    <col min="3" max="3" width="31" style="1" customWidth="1"/>
    <col min="4" max="4" width="15.7109375" style="1" customWidth="1"/>
    <col min="5" max="8" width="20.7109375" style="2" customWidth="1"/>
    <col min="9" max="9" width="0.85546875" style="1" customWidth="1"/>
    <col min="10" max="253" width="11.42578125" style="1" customWidth="1"/>
    <col min="254" max="254" width="60.42578125" style="1" bestFit="1" customWidth="1"/>
    <col min="255" max="255" width="34.5703125" style="1" bestFit="1" customWidth="1"/>
    <col min="256" max="256" width="32.85546875" style="1" bestFit="1" customWidth="1"/>
    <col min="257" max="257" width="26.5703125" style="1"/>
    <col min="258" max="258" width="60.42578125" style="1" bestFit="1" customWidth="1"/>
    <col min="259" max="259" width="29" style="1" customWidth="1"/>
    <col min="260" max="260" width="28.28515625" style="1" customWidth="1"/>
    <col min="261" max="261" width="31" style="1" customWidth="1"/>
    <col min="262" max="262" width="32.140625" style="1" bestFit="1" customWidth="1"/>
    <col min="263" max="509" width="11.42578125" style="1" customWidth="1"/>
    <col min="510" max="510" width="60.42578125" style="1" bestFit="1" customWidth="1"/>
    <col min="511" max="511" width="34.5703125" style="1" bestFit="1" customWidth="1"/>
    <col min="512" max="512" width="32.85546875" style="1" bestFit="1" customWidth="1"/>
    <col min="513" max="513" width="26.5703125" style="1"/>
    <col min="514" max="514" width="60.42578125" style="1" bestFit="1" customWidth="1"/>
    <col min="515" max="515" width="29" style="1" customWidth="1"/>
    <col min="516" max="516" width="28.28515625" style="1" customWidth="1"/>
    <col min="517" max="517" width="31" style="1" customWidth="1"/>
    <col min="518" max="518" width="32.140625" style="1" bestFit="1" customWidth="1"/>
    <col min="519" max="765" width="11.42578125" style="1" customWidth="1"/>
    <col min="766" max="766" width="60.42578125" style="1" bestFit="1" customWidth="1"/>
    <col min="767" max="767" width="34.5703125" style="1" bestFit="1" customWidth="1"/>
    <col min="768" max="768" width="32.85546875" style="1" bestFit="1" customWidth="1"/>
    <col min="769" max="769" width="26.5703125" style="1"/>
    <col min="770" max="770" width="60.42578125" style="1" bestFit="1" customWidth="1"/>
    <col min="771" max="771" width="29" style="1" customWidth="1"/>
    <col min="772" max="772" width="28.28515625" style="1" customWidth="1"/>
    <col min="773" max="773" width="31" style="1" customWidth="1"/>
    <col min="774" max="774" width="32.140625" style="1" bestFit="1" customWidth="1"/>
    <col min="775" max="1021" width="11.42578125" style="1" customWidth="1"/>
    <col min="1022" max="1022" width="60.42578125" style="1" bestFit="1" customWidth="1"/>
    <col min="1023" max="1023" width="34.5703125" style="1" bestFit="1" customWidth="1"/>
    <col min="1024" max="1024" width="32.85546875" style="1" bestFit="1" customWidth="1"/>
    <col min="1025" max="1025" width="26.5703125" style="1"/>
    <col min="1026" max="1026" width="60.42578125" style="1" bestFit="1" customWidth="1"/>
    <col min="1027" max="1027" width="29" style="1" customWidth="1"/>
    <col min="1028" max="1028" width="28.28515625" style="1" customWidth="1"/>
    <col min="1029" max="1029" width="31" style="1" customWidth="1"/>
    <col min="1030" max="1030" width="32.140625" style="1" bestFit="1" customWidth="1"/>
    <col min="1031" max="1277" width="11.42578125" style="1" customWidth="1"/>
    <col min="1278" max="1278" width="60.42578125" style="1" bestFit="1" customWidth="1"/>
    <col min="1279" max="1279" width="34.5703125" style="1" bestFit="1" customWidth="1"/>
    <col min="1280" max="1280" width="32.85546875" style="1" bestFit="1" customWidth="1"/>
    <col min="1281" max="1281" width="26.5703125" style="1"/>
    <col min="1282" max="1282" width="60.42578125" style="1" bestFit="1" customWidth="1"/>
    <col min="1283" max="1283" width="29" style="1" customWidth="1"/>
    <col min="1284" max="1284" width="28.28515625" style="1" customWidth="1"/>
    <col min="1285" max="1285" width="31" style="1" customWidth="1"/>
    <col min="1286" max="1286" width="32.140625" style="1" bestFit="1" customWidth="1"/>
    <col min="1287" max="1533" width="11.42578125" style="1" customWidth="1"/>
    <col min="1534" max="1534" width="60.42578125" style="1" bestFit="1" customWidth="1"/>
    <col min="1535" max="1535" width="34.5703125" style="1" bestFit="1" customWidth="1"/>
    <col min="1536" max="1536" width="32.85546875" style="1" bestFit="1" customWidth="1"/>
    <col min="1537" max="1537" width="26.5703125" style="1"/>
    <col min="1538" max="1538" width="60.42578125" style="1" bestFit="1" customWidth="1"/>
    <col min="1539" max="1539" width="29" style="1" customWidth="1"/>
    <col min="1540" max="1540" width="28.28515625" style="1" customWidth="1"/>
    <col min="1541" max="1541" width="31" style="1" customWidth="1"/>
    <col min="1542" max="1542" width="32.140625" style="1" bestFit="1" customWidth="1"/>
    <col min="1543" max="1789" width="11.42578125" style="1" customWidth="1"/>
    <col min="1790" max="1790" width="60.42578125" style="1" bestFit="1" customWidth="1"/>
    <col min="1791" max="1791" width="34.5703125" style="1" bestFit="1" customWidth="1"/>
    <col min="1792" max="1792" width="32.85546875" style="1" bestFit="1" customWidth="1"/>
    <col min="1793" max="1793" width="26.5703125" style="1"/>
    <col min="1794" max="1794" width="60.42578125" style="1" bestFit="1" customWidth="1"/>
    <col min="1795" max="1795" width="29" style="1" customWidth="1"/>
    <col min="1796" max="1796" width="28.28515625" style="1" customWidth="1"/>
    <col min="1797" max="1797" width="31" style="1" customWidth="1"/>
    <col min="1798" max="1798" width="32.140625" style="1" bestFit="1" customWidth="1"/>
    <col min="1799" max="2045" width="11.42578125" style="1" customWidth="1"/>
    <col min="2046" max="2046" width="60.42578125" style="1" bestFit="1" customWidth="1"/>
    <col min="2047" max="2047" width="34.5703125" style="1" bestFit="1" customWidth="1"/>
    <col min="2048" max="2048" width="32.85546875" style="1" bestFit="1" customWidth="1"/>
    <col min="2049" max="2049" width="26.5703125" style="1"/>
    <col min="2050" max="2050" width="60.42578125" style="1" bestFit="1" customWidth="1"/>
    <col min="2051" max="2051" width="29" style="1" customWidth="1"/>
    <col min="2052" max="2052" width="28.28515625" style="1" customWidth="1"/>
    <col min="2053" max="2053" width="31" style="1" customWidth="1"/>
    <col min="2054" max="2054" width="32.140625" style="1" bestFit="1" customWidth="1"/>
    <col min="2055" max="2301" width="11.42578125" style="1" customWidth="1"/>
    <col min="2302" max="2302" width="60.42578125" style="1" bestFit="1" customWidth="1"/>
    <col min="2303" max="2303" width="34.5703125" style="1" bestFit="1" customWidth="1"/>
    <col min="2304" max="2304" width="32.85546875" style="1" bestFit="1" customWidth="1"/>
    <col min="2305" max="2305" width="26.5703125" style="1"/>
    <col min="2306" max="2306" width="60.42578125" style="1" bestFit="1" customWidth="1"/>
    <col min="2307" max="2307" width="29" style="1" customWidth="1"/>
    <col min="2308" max="2308" width="28.28515625" style="1" customWidth="1"/>
    <col min="2309" max="2309" width="31" style="1" customWidth="1"/>
    <col min="2310" max="2310" width="32.140625" style="1" bestFit="1" customWidth="1"/>
    <col min="2311" max="2557" width="11.42578125" style="1" customWidth="1"/>
    <col min="2558" max="2558" width="60.42578125" style="1" bestFit="1" customWidth="1"/>
    <col min="2559" max="2559" width="34.5703125" style="1" bestFit="1" customWidth="1"/>
    <col min="2560" max="2560" width="32.85546875" style="1" bestFit="1" customWidth="1"/>
    <col min="2561" max="2561" width="26.5703125" style="1"/>
    <col min="2562" max="2562" width="60.42578125" style="1" bestFit="1" customWidth="1"/>
    <col min="2563" max="2563" width="29" style="1" customWidth="1"/>
    <col min="2564" max="2564" width="28.28515625" style="1" customWidth="1"/>
    <col min="2565" max="2565" width="31" style="1" customWidth="1"/>
    <col min="2566" max="2566" width="32.140625" style="1" bestFit="1" customWidth="1"/>
    <col min="2567" max="2813" width="11.42578125" style="1" customWidth="1"/>
    <col min="2814" max="2814" width="60.42578125" style="1" bestFit="1" customWidth="1"/>
    <col min="2815" max="2815" width="34.5703125" style="1" bestFit="1" customWidth="1"/>
    <col min="2816" max="2816" width="32.85546875" style="1" bestFit="1" customWidth="1"/>
    <col min="2817" max="2817" width="26.5703125" style="1"/>
    <col min="2818" max="2818" width="60.42578125" style="1" bestFit="1" customWidth="1"/>
    <col min="2819" max="2819" width="29" style="1" customWidth="1"/>
    <col min="2820" max="2820" width="28.28515625" style="1" customWidth="1"/>
    <col min="2821" max="2821" width="31" style="1" customWidth="1"/>
    <col min="2822" max="2822" width="32.140625" style="1" bestFit="1" customWidth="1"/>
    <col min="2823" max="3069" width="11.42578125" style="1" customWidth="1"/>
    <col min="3070" max="3070" width="60.42578125" style="1" bestFit="1" customWidth="1"/>
    <col min="3071" max="3071" width="34.5703125" style="1" bestFit="1" customWidth="1"/>
    <col min="3072" max="3072" width="32.85546875" style="1" bestFit="1" customWidth="1"/>
    <col min="3073" max="3073" width="26.5703125" style="1"/>
    <col min="3074" max="3074" width="60.42578125" style="1" bestFit="1" customWidth="1"/>
    <col min="3075" max="3075" width="29" style="1" customWidth="1"/>
    <col min="3076" max="3076" width="28.28515625" style="1" customWidth="1"/>
    <col min="3077" max="3077" width="31" style="1" customWidth="1"/>
    <col min="3078" max="3078" width="32.140625" style="1" bestFit="1" customWidth="1"/>
    <col min="3079" max="3325" width="11.42578125" style="1" customWidth="1"/>
    <col min="3326" max="3326" width="60.42578125" style="1" bestFit="1" customWidth="1"/>
    <col min="3327" max="3327" width="34.5703125" style="1" bestFit="1" customWidth="1"/>
    <col min="3328" max="3328" width="32.85546875" style="1" bestFit="1" customWidth="1"/>
    <col min="3329" max="3329" width="26.5703125" style="1"/>
    <col min="3330" max="3330" width="60.42578125" style="1" bestFit="1" customWidth="1"/>
    <col min="3331" max="3331" width="29" style="1" customWidth="1"/>
    <col min="3332" max="3332" width="28.28515625" style="1" customWidth="1"/>
    <col min="3333" max="3333" width="31" style="1" customWidth="1"/>
    <col min="3334" max="3334" width="32.140625" style="1" bestFit="1" customWidth="1"/>
    <col min="3335" max="3581" width="11.42578125" style="1" customWidth="1"/>
    <col min="3582" max="3582" width="60.42578125" style="1" bestFit="1" customWidth="1"/>
    <col min="3583" max="3583" width="34.5703125" style="1" bestFit="1" customWidth="1"/>
    <col min="3584" max="3584" width="32.85546875" style="1" bestFit="1" customWidth="1"/>
    <col min="3585" max="3585" width="26.5703125" style="1"/>
    <col min="3586" max="3586" width="60.42578125" style="1" bestFit="1" customWidth="1"/>
    <col min="3587" max="3587" width="29" style="1" customWidth="1"/>
    <col min="3588" max="3588" width="28.28515625" style="1" customWidth="1"/>
    <col min="3589" max="3589" width="31" style="1" customWidth="1"/>
    <col min="3590" max="3590" width="32.140625" style="1" bestFit="1" customWidth="1"/>
    <col min="3591" max="3837" width="11.42578125" style="1" customWidth="1"/>
    <col min="3838" max="3838" width="60.42578125" style="1" bestFit="1" customWidth="1"/>
    <col min="3839" max="3839" width="34.5703125" style="1" bestFit="1" customWidth="1"/>
    <col min="3840" max="3840" width="32.85546875" style="1" bestFit="1" customWidth="1"/>
    <col min="3841" max="3841" width="26.5703125" style="1"/>
    <col min="3842" max="3842" width="60.42578125" style="1" bestFit="1" customWidth="1"/>
    <col min="3843" max="3843" width="29" style="1" customWidth="1"/>
    <col min="3844" max="3844" width="28.28515625" style="1" customWidth="1"/>
    <col min="3845" max="3845" width="31" style="1" customWidth="1"/>
    <col min="3846" max="3846" width="32.140625" style="1" bestFit="1" customWidth="1"/>
    <col min="3847" max="4093" width="11.42578125" style="1" customWidth="1"/>
    <col min="4094" max="4094" width="60.42578125" style="1" bestFit="1" customWidth="1"/>
    <col min="4095" max="4095" width="34.5703125" style="1" bestFit="1" customWidth="1"/>
    <col min="4096" max="4096" width="32.85546875" style="1" bestFit="1" customWidth="1"/>
    <col min="4097" max="4097" width="26.5703125" style="1"/>
    <col min="4098" max="4098" width="60.42578125" style="1" bestFit="1" customWidth="1"/>
    <col min="4099" max="4099" width="29" style="1" customWidth="1"/>
    <col min="4100" max="4100" width="28.28515625" style="1" customWidth="1"/>
    <col min="4101" max="4101" width="31" style="1" customWidth="1"/>
    <col min="4102" max="4102" width="32.140625" style="1" bestFit="1" customWidth="1"/>
    <col min="4103" max="4349" width="11.42578125" style="1" customWidth="1"/>
    <col min="4350" max="4350" width="60.42578125" style="1" bestFit="1" customWidth="1"/>
    <col min="4351" max="4351" width="34.5703125" style="1" bestFit="1" customWidth="1"/>
    <col min="4352" max="4352" width="32.85546875" style="1" bestFit="1" customWidth="1"/>
    <col min="4353" max="4353" width="26.5703125" style="1"/>
    <col min="4354" max="4354" width="60.42578125" style="1" bestFit="1" customWidth="1"/>
    <col min="4355" max="4355" width="29" style="1" customWidth="1"/>
    <col min="4356" max="4356" width="28.28515625" style="1" customWidth="1"/>
    <col min="4357" max="4357" width="31" style="1" customWidth="1"/>
    <col min="4358" max="4358" width="32.140625" style="1" bestFit="1" customWidth="1"/>
    <col min="4359" max="4605" width="11.42578125" style="1" customWidth="1"/>
    <col min="4606" max="4606" width="60.42578125" style="1" bestFit="1" customWidth="1"/>
    <col min="4607" max="4607" width="34.5703125" style="1" bestFit="1" customWidth="1"/>
    <col min="4608" max="4608" width="32.85546875" style="1" bestFit="1" customWidth="1"/>
    <col min="4609" max="4609" width="26.5703125" style="1"/>
    <col min="4610" max="4610" width="60.42578125" style="1" bestFit="1" customWidth="1"/>
    <col min="4611" max="4611" width="29" style="1" customWidth="1"/>
    <col min="4612" max="4612" width="28.28515625" style="1" customWidth="1"/>
    <col min="4613" max="4613" width="31" style="1" customWidth="1"/>
    <col min="4614" max="4614" width="32.140625" style="1" bestFit="1" customWidth="1"/>
    <col min="4615" max="4861" width="11.42578125" style="1" customWidth="1"/>
    <col min="4862" max="4862" width="60.42578125" style="1" bestFit="1" customWidth="1"/>
    <col min="4863" max="4863" width="34.5703125" style="1" bestFit="1" customWidth="1"/>
    <col min="4864" max="4864" width="32.85546875" style="1" bestFit="1" customWidth="1"/>
    <col min="4865" max="4865" width="26.5703125" style="1"/>
    <col min="4866" max="4866" width="60.42578125" style="1" bestFit="1" customWidth="1"/>
    <col min="4867" max="4867" width="29" style="1" customWidth="1"/>
    <col min="4868" max="4868" width="28.28515625" style="1" customWidth="1"/>
    <col min="4869" max="4869" width="31" style="1" customWidth="1"/>
    <col min="4870" max="4870" width="32.140625" style="1" bestFit="1" customWidth="1"/>
    <col min="4871" max="5117" width="11.42578125" style="1" customWidth="1"/>
    <col min="5118" max="5118" width="60.42578125" style="1" bestFit="1" customWidth="1"/>
    <col min="5119" max="5119" width="34.5703125" style="1" bestFit="1" customWidth="1"/>
    <col min="5120" max="5120" width="32.85546875" style="1" bestFit="1" customWidth="1"/>
    <col min="5121" max="5121" width="26.5703125" style="1"/>
    <col min="5122" max="5122" width="60.42578125" style="1" bestFit="1" customWidth="1"/>
    <col min="5123" max="5123" width="29" style="1" customWidth="1"/>
    <col min="5124" max="5124" width="28.28515625" style="1" customWidth="1"/>
    <col min="5125" max="5125" width="31" style="1" customWidth="1"/>
    <col min="5126" max="5126" width="32.140625" style="1" bestFit="1" customWidth="1"/>
    <col min="5127" max="5373" width="11.42578125" style="1" customWidth="1"/>
    <col min="5374" max="5374" width="60.42578125" style="1" bestFit="1" customWidth="1"/>
    <col min="5375" max="5375" width="34.5703125" style="1" bestFit="1" customWidth="1"/>
    <col min="5376" max="5376" width="32.85546875" style="1" bestFit="1" customWidth="1"/>
    <col min="5377" max="5377" width="26.5703125" style="1"/>
    <col min="5378" max="5378" width="60.42578125" style="1" bestFit="1" customWidth="1"/>
    <col min="5379" max="5379" width="29" style="1" customWidth="1"/>
    <col min="5380" max="5380" width="28.28515625" style="1" customWidth="1"/>
    <col min="5381" max="5381" width="31" style="1" customWidth="1"/>
    <col min="5382" max="5382" width="32.140625" style="1" bestFit="1" customWidth="1"/>
    <col min="5383" max="5629" width="11.42578125" style="1" customWidth="1"/>
    <col min="5630" max="5630" width="60.42578125" style="1" bestFit="1" customWidth="1"/>
    <col min="5631" max="5631" width="34.5703125" style="1" bestFit="1" customWidth="1"/>
    <col min="5632" max="5632" width="32.85546875" style="1" bestFit="1" customWidth="1"/>
    <col min="5633" max="5633" width="26.5703125" style="1"/>
    <col min="5634" max="5634" width="60.42578125" style="1" bestFit="1" customWidth="1"/>
    <col min="5635" max="5635" width="29" style="1" customWidth="1"/>
    <col min="5636" max="5636" width="28.28515625" style="1" customWidth="1"/>
    <col min="5637" max="5637" width="31" style="1" customWidth="1"/>
    <col min="5638" max="5638" width="32.140625" style="1" bestFit="1" customWidth="1"/>
    <col min="5639" max="5885" width="11.42578125" style="1" customWidth="1"/>
    <col min="5886" max="5886" width="60.42578125" style="1" bestFit="1" customWidth="1"/>
    <col min="5887" max="5887" width="34.5703125" style="1" bestFit="1" customWidth="1"/>
    <col min="5888" max="5888" width="32.85546875" style="1" bestFit="1" customWidth="1"/>
    <col min="5889" max="5889" width="26.5703125" style="1"/>
    <col min="5890" max="5890" width="60.42578125" style="1" bestFit="1" customWidth="1"/>
    <col min="5891" max="5891" width="29" style="1" customWidth="1"/>
    <col min="5892" max="5892" width="28.28515625" style="1" customWidth="1"/>
    <col min="5893" max="5893" width="31" style="1" customWidth="1"/>
    <col min="5894" max="5894" width="32.140625" style="1" bestFit="1" customWidth="1"/>
    <col min="5895" max="6141" width="11.42578125" style="1" customWidth="1"/>
    <col min="6142" max="6142" width="60.42578125" style="1" bestFit="1" customWidth="1"/>
    <col min="6143" max="6143" width="34.5703125" style="1" bestFit="1" customWidth="1"/>
    <col min="6144" max="6144" width="32.85546875" style="1" bestFit="1" customWidth="1"/>
    <col min="6145" max="6145" width="26.5703125" style="1"/>
    <col min="6146" max="6146" width="60.42578125" style="1" bestFit="1" customWidth="1"/>
    <col min="6147" max="6147" width="29" style="1" customWidth="1"/>
    <col min="6148" max="6148" width="28.28515625" style="1" customWidth="1"/>
    <col min="6149" max="6149" width="31" style="1" customWidth="1"/>
    <col min="6150" max="6150" width="32.140625" style="1" bestFit="1" customWidth="1"/>
    <col min="6151" max="6397" width="11.42578125" style="1" customWidth="1"/>
    <col min="6398" max="6398" width="60.42578125" style="1" bestFit="1" customWidth="1"/>
    <col min="6399" max="6399" width="34.5703125" style="1" bestFit="1" customWidth="1"/>
    <col min="6400" max="6400" width="32.85546875" style="1" bestFit="1" customWidth="1"/>
    <col min="6401" max="6401" width="26.5703125" style="1"/>
    <col min="6402" max="6402" width="60.42578125" style="1" bestFit="1" customWidth="1"/>
    <col min="6403" max="6403" width="29" style="1" customWidth="1"/>
    <col min="6404" max="6404" width="28.28515625" style="1" customWidth="1"/>
    <col min="6405" max="6405" width="31" style="1" customWidth="1"/>
    <col min="6406" max="6406" width="32.140625" style="1" bestFit="1" customWidth="1"/>
    <col min="6407" max="6653" width="11.42578125" style="1" customWidth="1"/>
    <col min="6654" max="6654" width="60.42578125" style="1" bestFit="1" customWidth="1"/>
    <col min="6655" max="6655" width="34.5703125" style="1" bestFit="1" customWidth="1"/>
    <col min="6656" max="6656" width="32.85546875" style="1" bestFit="1" customWidth="1"/>
    <col min="6657" max="6657" width="26.5703125" style="1"/>
    <col min="6658" max="6658" width="60.42578125" style="1" bestFit="1" customWidth="1"/>
    <col min="6659" max="6659" width="29" style="1" customWidth="1"/>
    <col min="6660" max="6660" width="28.28515625" style="1" customWidth="1"/>
    <col min="6661" max="6661" width="31" style="1" customWidth="1"/>
    <col min="6662" max="6662" width="32.140625" style="1" bestFit="1" customWidth="1"/>
    <col min="6663" max="6909" width="11.42578125" style="1" customWidth="1"/>
    <col min="6910" max="6910" width="60.42578125" style="1" bestFit="1" customWidth="1"/>
    <col min="6911" max="6911" width="34.5703125" style="1" bestFit="1" customWidth="1"/>
    <col min="6912" max="6912" width="32.85546875" style="1" bestFit="1" customWidth="1"/>
    <col min="6913" max="6913" width="26.5703125" style="1"/>
    <col min="6914" max="6914" width="60.42578125" style="1" bestFit="1" customWidth="1"/>
    <col min="6915" max="6915" width="29" style="1" customWidth="1"/>
    <col min="6916" max="6916" width="28.28515625" style="1" customWidth="1"/>
    <col min="6917" max="6917" width="31" style="1" customWidth="1"/>
    <col min="6918" max="6918" width="32.140625" style="1" bestFit="1" customWidth="1"/>
    <col min="6919" max="7165" width="11.42578125" style="1" customWidth="1"/>
    <col min="7166" max="7166" width="60.42578125" style="1" bestFit="1" customWidth="1"/>
    <col min="7167" max="7167" width="34.5703125" style="1" bestFit="1" customWidth="1"/>
    <col min="7168" max="7168" width="32.85546875" style="1" bestFit="1" customWidth="1"/>
    <col min="7169" max="7169" width="26.5703125" style="1"/>
    <col min="7170" max="7170" width="60.42578125" style="1" bestFit="1" customWidth="1"/>
    <col min="7171" max="7171" width="29" style="1" customWidth="1"/>
    <col min="7172" max="7172" width="28.28515625" style="1" customWidth="1"/>
    <col min="7173" max="7173" width="31" style="1" customWidth="1"/>
    <col min="7174" max="7174" width="32.140625" style="1" bestFit="1" customWidth="1"/>
    <col min="7175" max="7421" width="11.42578125" style="1" customWidth="1"/>
    <col min="7422" max="7422" width="60.42578125" style="1" bestFit="1" customWidth="1"/>
    <col min="7423" max="7423" width="34.5703125" style="1" bestFit="1" customWidth="1"/>
    <col min="7424" max="7424" width="32.85546875" style="1" bestFit="1" customWidth="1"/>
    <col min="7425" max="7425" width="26.5703125" style="1"/>
    <col min="7426" max="7426" width="60.42578125" style="1" bestFit="1" customWidth="1"/>
    <col min="7427" max="7427" width="29" style="1" customWidth="1"/>
    <col min="7428" max="7428" width="28.28515625" style="1" customWidth="1"/>
    <col min="7429" max="7429" width="31" style="1" customWidth="1"/>
    <col min="7430" max="7430" width="32.140625" style="1" bestFit="1" customWidth="1"/>
    <col min="7431" max="7677" width="11.42578125" style="1" customWidth="1"/>
    <col min="7678" max="7678" width="60.42578125" style="1" bestFit="1" customWidth="1"/>
    <col min="7679" max="7679" width="34.5703125" style="1" bestFit="1" customWidth="1"/>
    <col min="7680" max="7680" width="32.85546875" style="1" bestFit="1" customWidth="1"/>
    <col min="7681" max="7681" width="26.5703125" style="1"/>
    <col min="7682" max="7682" width="60.42578125" style="1" bestFit="1" customWidth="1"/>
    <col min="7683" max="7683" width="29" style="1" customWidth="1"/>
    <col min="7684" max="7684" width="28.28515625" style="1" customWidth="1"/>
    <col min="7685" max="7685" width="31" style="1" customWidth="1"/>
    <col min="7686" max="7686" width="32.140625" style="1" bestFit="1" customWidth="1"/>
    <col min="7687" max="7933" width="11.42578125" style="1" customWidth="1"/>
    <col min="7934" max="7934" width="60.42578125" style="1" bestFit="1" customWidth="1"/>
    <col min="7935" max="7935" width="34.5703125" style="1" bestFit="1" customWidth="1"/>
    <col min="7936" max="7936" width="32.85546875" style="1" bestFit="1" customWidth="1"/>
    <col min="7937" max="7937" width="26.5703125" style="1"/>
    <col min="7938" max="7938" width="60.42578125" style="1" bestFit="1" customWidth="1"/>
    <col min="7939" max="7939" width="29" style="1" customWidth="1"/>
    <col min="7940" max="7940" width="28.28515625" style="1" customWidth="1"/>
    <col min="7941" max="7941" width="31" style="1" customWidth="1"/>
    <col min="7942" max="7942" width="32.140625" style="1" bestFit="1" customWidth="1"/>
    <col min="7943" max="8189" width="11.42578125" style="1" customWidth="1"/>
    <col min="8190" max="8190" width="60.42578125" style="1" bestFit="1" customWidth="1"/>
    <col min="8191" max="8191" width="34.5703125" style="1" bestFit="1" customWidth="1"/>
    <col min="8192" max="8192" width="32.85546875" style="1" bestFit="1" customWidth="1"/>
    <col min="8193" max="8193" width="26.5703125" style="1"/>
    <col min="8194" max="8194" width="60.42578125" style="1" bestFit="1" customWidth="1"/>
    <col min="8195" max="8195" width="29" style="1" customWidth="1"/>
    <col min="8196" max="8196" width="28.28515625" style="1" customWidth="1"/>
    <col min="8197" max="8197" width="31" style="1" customWidth="1"/>
    <col min="8198" max="8198" width="32.140625" style="1" bestFit="1" customWidth="1"/>
    <col min="8199" max="8445" width="11.42578125" style="1" customWidth="1"/>
    <col min="8446" max="8446" width="60.42578125" style="1" bestFit="1" customWidth="1"/>
    <col min="8447" max="8447" width="34.5703125" style="1" bestFit="1" customWidth="1"/>
    <col min="8448" max="8448" width="32.85546875" style="1" bestFit="1" customWidth="1"/>
    <col min="8449" max="8449" width="26.5703125" style="1"/>
    <col min="8450" max="8450" width="60.42578125" style="1" bestFit="1" customWidth="1"/>
    <col min="8451" max="8451" width="29" style="1" customWidth="1"/>
    <col min="8452" max="8452" width="28.28515625" style="1" customWidth="1"/>
    <col min="8453" max="8453" width="31" style="1" customWidth="1"/>
    <col min="8454" max="8454" width="32.140625" style="1" bestFit="1" customWidth="1"/>
    <col min="8455" max="8701" width="11.42578125" style="1" customWidth="1"/>
    <col min="8702" max="8702" width="60.42578125" style="1" bestFit="1" customWidth="1"/>
    <col min="8703" max="8703" width="34.5703125" style="1" bestFit="1" customWidth="1"/>
    <col min="8704" max="8704" width="32.85546875" style="1" bestFit="1" customWidth="1"/>
    <col min="8705" max="8705" width="26.5703125" style="1"/>
    <col min="8706" max="8706" width="60.42578125" style="1" bestFit="1" customWidth="1"/>
    <col min="8707" max="8707" width="29" style="1" customWidth="1"/>
    <col min="8708" max="8708" width="28.28515625" style="1" customWidth="1"/>
    <col min="8709" max="8709" width="31" style="1" customWidth="1"/>
    <col min="8710" max="8710" width="32.140625" style="1" bestFit="1" customWidth="1"/>
    <col min="8711" max="8957" width="11.42578125" style="1" customWidth="1"/>
    <col min="8958" max="8958" width="60.42578125" style="1" bestFit="1" customWidth="1"/>
    <col min="8959" max="8959" width="34.5703125" style="1" bestFit="1" customWidth="1"/>
    <col min="8960" max="8960" width="32.85546875" style="1" bestFit="1" customWidth="1"/>
    <col min="8961" max="8961" width="26.5703125" style="1"/>
    <col min="8962" max="8962" width="60.42578125" style="1" bestFit="1" customWidth="1"/>
    <col min="8963" max="8963" width="29" style="1" customWidth="1"/>
    <col min="8964" max="8964" width="28.28515625" style="1" customWidth="1"/>
    <col min="8965" max="8965" width="31" style="1" customWidth="1"/>
    <col min="8966" max="8966" width="32.140625" style="1" bestFit="1" customWidth="1"/>
    <col min="8967" max="9213" width="11.42578125" style="1" customWidth="1"/>
    <col min="9214" max="9214" width="60.42578125" style="1" bestFit="1" customWidth="1"/>
    <col min="9215" max="9215" width="34.5703125" style="1" bestFit="1" customWidth="1"/>
    <col min="9216" max="9216" width="32.85546875" style="1" bestFit="1" customWidth="1"/>
    <col min="9217" max="9217" width="26.5703125" style="1"/>
    <col min="9218" max="9218" width="60.42578125" style="1" bestFit="1" customWidth="1"/>
    <col min="9219" max="9219" width="29" style="1" customWidth="1"/>
    <col min="9220" max="9220" width="28.28515625" style="1" customWidth="1"/>
    <col min="9221" max="9221" width="31" style="1" customWidth="1"/>
    <col min="9222" max="9222" width="32.140625" style="1" bestFit="1" customWidth="1"/>
    <col min="9223" max="9469" width="11.42578125" style="1" customWidth="1"/>
    <col min="9470" max="9470" width="60.42578125" style="1" bestFit="1" customWidth="1"/>
    <col min="9471" max="9471" width="34.5703125" style="1" bestFit="1" customWidth="1"/>
    <col min="9472" max="9472" width="32.85546875" style="1" bestFit="1" customWidth="1"/>
    <col min="9473" max="9473" width="26.5703125" style="1"/>
    <col min="9474" max="9474" width="60.42578125" style="1" bestFit="1" customWidth="1"/>
    <col min="9475" max="9475" width="29" style="1" customWidth="1"/>
    <col min="9476" max="9476" width="28.28515625" style="1" customWidth="1"/>
    <col min="9477" max="9477" width="31" style="1" customWidth="1"/>
    <col min="9478" max="9478" width="32.140625" style="1" bestFit="1" customWidth="1"/>
    <col min="9479" max="9725" width="11.42578125" style="1" customWidth="1"/>
    <col min="9726" max="9726" width="60.42578125" style="1" bestFit="1" customWidth="1"/>
    <col min="9727" max="9727" width="34.5703125" style="1" bestFit="1" customWidth="1"/>
    <col min="9728" max="9728" width="32.85546875" style="1" bestFit="1" customWidth="1"/>
    <col min="9729" max="9729" width="26.5703125" style="1"/>
    <col min="9730" max="9730" width="60.42578125" style="1" bestFit="1" customWidth="1"/>
    <col min="9731" max="9731" width="29" style="1" customWidth="1"/>
    <col min="9732" max="9732" width="28.28515625" style="1" customWidth="1"/>
    <col min="9733" max="9733" width="31" style="1" customWidth="1"/>
    <col min="9734" max="9734" width="32.140625" style="1" bestFit="1" customWidth="1"/>
    <col min="9735" max="9981" width="11.42578125" style="1" customWidth="1"/>
    <col min="9982" max="9982" width="60.42578125" style="1" bestFit="1" customWidth="1"/>
    <col min="9983" max="9983" width="34.5703125" style="1" bestFit="1" customWidth="1"/>
    <col min="9984" max="9984" width="32.85546875" style="1" bestFit="1" customWidth="1"/>
    <col min="9985" max="9985" width="26.5703125" style="1"/>
    <col min="9986" max="9986" width="60.42578125" style="1" bestFit="1" customWidth="1"/>
    <col min="9987" max="9987" width="29" style="1" customWidth="1"/>
    <col min="9988" max="9988" width="28.28515625" style="1" customWidth="1"/>
    <col min="9989" max="9989" width="31" style="1" customWidth="1"/>
    <col min="9990" max="9990" width="32.140625" style="1" bestFit="1" customWidth="1"/>
    <col min="9991" max="10237" width="11.42578125" style="1" customWidth="1"/>
    <col min="10238" max="10238" width="60.42578125" style="1" bestFit="1" customWidth="1"/>
    <col min="10239" max="10239" width="34.5703125" style="1" bestFit="1" customWidth="1"/>
    <col min="10240" max="10240" width="32.85546875" style="1" bestFit="1" customWidth="1"/>
    <col min="10241" max="10241" width="26.5703125" style="1"/>
    <col min="10242" max="10242" width="60.42578125" style="1" bestFit="1" customWidth="1"/>
    <col min="10243" max="10243" width="29" style="1" customWidth="1"/>
    <col min="10244" max="10244" width="28.28515625" style="1" customWidth="1"/>
    <col min="10245" max="10245" width="31" style="1" customWidth="1"/>
    <col min="10246" max="10246" width="32.140625" style="1" bestFit="1" customWidth="1"/>
    <col min="10247" max="10493" width="11.42578125" style="1" customWidth="1"/>
    <col min="10494" max="10494" width="60.42578125" style="1" bestFit="1" customWidth="1"/>
    <col min="10495" max="10495" width="34.5703125" style="1" bestFit="1" customWidth="1"/>
    <col min="10496" max="10496" width="32.85546875" style="1" bestFit="1" customWidth="1"/>
    <col min="10497" max="10497" width="26.5703125" style="1"/>
    <col min="10498" max="10498" width="60.42578125" style="1" bestFit="1" customWidth="1"/>
    <col min="10499" max="10499" width="29" style="1" customWidth="1"/>
    <col min="10500" max="10500" width="28.28515625" style="1" customWidth="1"/>
    <col min="10501" max="10501" width="31" style="1" customWidth="1"/>
    <col min="10502" max="10502" width="32.140625" style="1" bestFit="1" customWidth="1"/>
    <col min="10503" max="10749" width="11.42578125" style="1" customWidth="1"/>
    <col min="10750" max="10750" width="60.42578125" style="1" bestFit="1" customWidth="1"/>
    <col min="10751" max="10751" width="34.5703125" style="1" bestFit="1" customWidth="1"/>
    <col min="10752" max="10752" width="32.85546875" style="1" bestFit="1" customWidth="1"/>
    <col min="10753" max="10753" width="26.5703125" style="1"/>
    <col min="10754" max="10754" width="60.42578125" style="1" bestFit="1" customWidth="1"/>
    <col min="10755" max="10755" width="29" style="1" customWidth="1"/>
    <col min="10756" max="10756" width="28.28515625" style="1" customWidth="1"/>
    <col min="10757" max="10757" width="31" style="1" customWidth="1"/>
    <col min="10758" max="10758" width="32.140625" style="1" bestFit="1" customWidth="1"/>
    <col min="10759" max="11005" width="11.42578125" style="1" customWidth="1"/>
    <col min="11006" max="11006" width="60.42578125" style="1" bestFit="1" customWidth="1"/>
    <col min="11007" max="11007" width="34.5703125" style="1" bestFit="1" customWidth="1"/>
    <col min="11008" max="11008" width="32.85546875" style="1" bestFit="1" customWidth="1"/>
    <col min="11009" max="11009" width="26.5703125" style="1"/>
    <col min="11010" max="11010" width="60.42578125" style="1" bestFit="1" customWidth="1"/>
    <col min="11011" max="11011" width="29" style="1" customWidth="1"/>
    <col min="11012" max="11012" width="28.28515625" style="1" customWidth="1"/>
    <col min="11013" max="11013" width="31" style="1" customWidth="1"/>
    <col min="11014" max="11014" width="32.140625" style="1" bestFit="1" customWidth="1"/>
    <col min="11015" max="11261" width="11.42578125" style="1" customWidth="1"/>
    <col min="11262" max="11262" width="60.42578125" style="1" bestFit="1" customWidth="1"/>
    <col min="11263" max="11263" width="34.5703125" style="1" bestFit="1" customWidth="1"/>
    <col min="11264" max="11264" width="32.85546875" style="1" bestFit="1" customWidth="1"/>
    <col min="11265" max="11265" width="26.5703125" style="1"/>
    <col min="11266" max="11266" width="60.42578125" style="1" bestFit="1" customWidth="1"/>
    <col min="11267" max="11267" width="29" style="1" customWidth="1"/>
    <col min="11268" max="11268" width="28.28515625" style="1" customWidth="1"/>
    <col min="11269" max="11269" width="31" style="1" customWidth="1"/>
    <col min="11270" max="11270" width="32.140625" style="1" bestFit="1" customWidth="1"/>
    <col min="11271" max="11517" width="11.42578125" style="1" customWidth="1"/>
    <col min="11518" max="11518" width="60.42578125" style="1" bestFit="1" customWidth="1"/>
    <col min="11519" max="11519" width="34.5703125" style="1" bestFit="1" customWidth="1"/>
    <col min="11520" max="11520" width="32.85546875" style="1" bestFit="1" customWidth="1"/>
    <col min="11521" max="11521" width="26.5703125" style="1"/>
    <col min="11522" max="11522" width="60.42578125" style="1" bestFit="1" customWidth="1"/>
    <col min="11523" max="11523" width="29" style="1" customWidth="1"/>
    <col min="11524" max="11524" width="28.28515625" style="1" customWidth="1"/>
    <col min="11525" max="11525" width="31" style="1" customWidth="1"/>
    <col min="11526" max="11526" width="32.140625" style="1" bestFit="1" customWidth="1"/>
    <col min="11527" max="11773" width="11.42578125" style="1" customWidth="1"/>
    <col min="11774" max="11774" width="60.42578125" style="1" bestFit="1" customWidth="1"/>
    <col min="11775" max="11775" width="34.5703125" style="1" bestFit="1" customWidth="1"/>
    <col min="11776" max="11776" width="32.85546875" style="1" bestFit="1" customWidth="1"/>
    <col min="11777" max="11777" width="26.5703125" style="1"/>
    <col min="11778" max="11778" width="60.42578125" style="1" bestFit="1" customWidth="1"/>
    <col min="11779" max="11779" width="29" style="1" customWidth="1"/>
    <col min="11780" max="11780" width="28.28515625" style="1" customWidth="1"/>
    <col min="11781" max="11781" width="31" style="1" customWidth="1"/>
    <col min="11782" max="11782" width="32.140625" style="1" bestFit="1" customWidth="1"/>
    <col min="11783" max="12029" width="11.42578125" style="1" customWidth="1"/>
    <col min="12030" max="12030" width="60.42578125" style="1" bestFit="1" customWidth="1"/>
    <col min="12031" max="12031" width="34.5703125" style="1" bestFit="1" customWidth="1"/>
    <col min="12032" max="12032" width="32.85546875" style="1" bestFit="1" customWidth="1"/>
    <col min="12033" max="12033" width="26.5703125" style="1"/>
    <col min="12034" max="12034" width="60.42578125" style="1" bestFit="1" customWidth="1"/>
    <col min="12035" max="12035" width="29" style="1" customWidth="1"/>
    <col min="12036" max="12036" width="28.28515625" style="1" customWidth="1"/>
    <col min="12037" max="12037" width="31" style="1" customWidth="1"/>
    <col min="12038" max="12038" width="32.140625" style="1" bestFit="1" customWidth="1"/>
    <col min="12039" max="12285" width="11.42578125" style="1" customWidth="1"/>
    <col min="12286" max="12286" width="60.42578125" style="1" bestFit="1" customWidth="1"/>
    <col min="12287" max="12287" width="34.5703125" style="1" bestFit="1" customWidth="1"/>
    <col min="12288" max="12288" width="32.85546875" style="1" bestFit="1" customWidth="1"/>
    <col min="12289" max="12289" width="26.5703125" style="1"/>
    <col min="12290" max="12290" width="60.42578125" style="1" bestFit="1" customWidth="1"/>
    <col min="12291" max="12291" width="29" style="1" customWidth="1"/>
    <col min="12292" max="12292" width="28.28515625" style="1" customWidth="1"/>
    <col min="12293" max="12293" width="31" style="1" customWidth="1"/>
    <col min="12294" max="12294" width="32.140625" style="1" bestFit="1" customWidth="1"/>
    <col min="12295" max="12541" width="11.42578125" style="1" customWidth="1"/>
    <col min="12542" max="12542" width="60.42578125" style="1" bestFit="1" customWidth="1"/>
    <col min="12543" max="12543" width="34.5703125" style="1" bestFit="1" customWidth="1"/>
    <col min="12544" max="12544" width="32.85546875" style="1" bestFit="1" customWidth="1"/>
    <col min="12545" max="12545" width="26.5703125" style="1"/>
    <col min="12546" max="12546" width="60.42578125" style="1" bestFit="1" customWidth="1"/>
    <col min="12547" max="12547" width="29" style="1" customWidth="1"/>
    <col min="12548" max="12548" width="28.28515625" style="1" customWidth="1"/>
    <col min="12549" max="12549" width="31" style="1" customWidth="1"/>
    <col min="12550" max="12550" width="32.140625" style="1" bestFit="1" customWidth="1"/>
    <col min="12551" max="12797" width="11.42578125" style="1" customWidth="1"/>
    <col min="12798" max="12798" width="60.42578125" style="1" bestFit="1" customWidth="1"/>
    <col min="12799" max="12799" width="34.5703125" style="1" bestFit="1" customWidth="1"/>
    <col min="12800" max="12800" width="32.85546875" style="1" bestFit="1" customWidth="1"/>
    <col min="12801" max="12801" width="26.5703125" style="1"/>
    <col min="12802" max="12802" width="60.42578125" style="1" bestFit="1" customWidth="1"/>
    <col min="12803" max="12803" width="29" style="1" customWidth="1"/>
    <col min="12804" max="12804" width="28.28515625" style="1" customWidth="1"/>
    <col min="12805" max="12805" width="31" style="1" customWidth="1"/>
    <col min="12806" max="12806" width="32.140625" style="1" bestFit="1" customWidth="1"/>
    <col min="12807" max="13053" width="11.42578125" style="1" customWidth="1"/>
    <col min="13054" max="13054" width="60.42578125" style="1" bestFit="1" customWidth="1"/>
    <col min="13055" max="13055" width="34.5703125" style="1" bestFit="1" customWidth="1"/>
    <col min="13056" max="13056" width="32.85546875" style="1" bestFit="1" customWidth="1"/>
    <col min="13057" max="13057" width="26.5703125" style="1"/>
    <col min="13058" max="13058" width="60.42578125" style="1" bestFit="1" customWidth="1"/>
    <col min="13059" max="13059" width="29" style="1" customWidth="1"/>
    <col min="13060" max="13060" width="28.28515625" style="1" customWidth="1"/>
    <col min="13061" max="13061" width="31" style="1" customWidth="1"/>
    <col min="13062" max="13062" width="32.140625" style="1" bestFit="1" customWidth="1"/>
    <col min="13063" max="13309" width="11.42578125" style="1" customWidth="1"/>
    <col min="13310" max="13310" width="60.42578125" style="1" bestFit="1" customWidth="1"/>
    <col min="13311" max="13311" width="34.5703125" style="1" bestFit="1" customWidth="1"/>
    <col min="13312" max="13312" width="32.85546875" style="1" bestFit="1" customWidth="1"/>
    <col min="13313" max="13313" width="26.5703125" style="1"/>
    <col min="13314" max="13314" width="60.42578125" style="1" bestFit="1" customWidth="1"/>
    <col min="13315" max="13315" width="29" style="1" customWidth="1"/>
    <col min="13316" max="13316" width="28.28515625" style="1" customWidth="1"/>
    <col min="13317" max="13317" width="31" style="1" customWidth="1"/>
    <col min="13318" max="13318" width="32.140625" style="1" bestFit="1" customWidth="1"/>
    <col min="13319" max="13565" width="11.42578125" style="1" customWidth="1"/>
    <col min="13566" max="13566" width="60.42578125" style="1" bestFit="1" customWidth="1"/>
    <col min="13567" max="13567" width="34.5703125" style="1" bestFit="1" customWidth="1"/>
    <col min="13568" max="13568" width="32.85546875" style="1" bestFit="1" customWidth="1"/>
    <col min="13569" max="13569" width="26.5703125" style="1"/>
    <col min="13570" max="13570" width="60.42578125" style="1" bestFit="1" customWidth="1"/>
    <col min="13571" max="13571" width="29" style="1" customWidth="1"/>
    <col min="13572" max="13572" width="28.28515625" style="1" customWidth="1"/>
    <col min="13573" max="13573" width="31" style="1" customWidth="1"/>
    <col min="13574" max="13574" width="32.140625" style="1" bestFit="1" customWidth="1"/>
    <col min="13575" max="13821" width="11.42578125" style="1" customWidth="1"/>
    <col min="13822" max="13822" width="60.42578125" style="1" bestFit="1" customWidth="1"/>
    <col min="13823" max="13823" width="34.5703125" style="1" bestFit="1" customWidth="1"/>
    <col min="13824" max="13824" width="32.85546875" style="1" bestFit="1" customWidth="1"/>
    <col min="13825" max="13825" width="26.5703125" style="1"/>
    <col min="13826" max="13826" width="60.42578125" style="1" bestFit="1" customWidth="1"/>
    <col min="13827" max="13827" width="29" style="1" customWidth="1"/>
    <col min="13828" max="13828" width="28.28515625" style="1" customWidth="1"/>
    <col min="13829" max="13829" width="31" style="1" customWidth="1"/>
    <col min="13830" max="13830" width="32.140625" style="1" bestFit="1" customWidth="1"/>
    <col min="13831" max="14077" width="11.42578125" style="1" customWidth="1"/>
    <col min="14078" max="14078" width="60.42578125" style="1" bestFit="1" customWidth="1"/>
    <col min="14079" max="14079" width="34.5703125" style="1" bestFit="1" customWidth="1"/>
    <col min="14080" max="14080" width="32.85546875" style="1" bestFit="1" customWidth="1"/>
    <col min="14081" max="14081" width="26.5703125" style="1"/>
    <col min="14082" max="14082" width="60.42578125" style="1" bestFit="1" customWidth="1"/>
    <col min="14083" max="14083" width="29" style="1" customWidth="1"/>
    <col min="14084" max="14084" width="28.28515625" style="1" customWidth="1"/>
    <col min="14085" max="14085" width="31" style="1" customWidth="1"/>
    <col min="14086" max="14086" width="32.140625" style="1" bestFit="1" customWidth="1"/>
    <col min="14087" max="14333" width="11.42578125" style="1" customWidth="1"/>
    <col min="14334" max="14334" width="60.42578125" style="1" bestFit="1" customWidth="1"/>
    <col min="14335" max="14335" width="34.5703125" style="1" bestFit="1" customWidth="1"/>
    <col min="14336" max="14336" width="32.85546875" style="1" bestFit="1" customWidth="1"/>
    <col min="14337" max="14337" width="26.5703125" style="1"/>
    <col min="14338" max="14338" width="60.42578125" style="1" bestFit="1" customWidth="1"/>
    <col min="14339" max="14339" width="29" style="1" customWidth="1"/>
    <col min="14340" max="14340" width="28.28515625" style="1" customWidth="1"/>
    <col min="14341" max="14341" width="31" style="1" customWidth="1"/>
    <col min="14342" max="14342" width="32.140625" style="1" bestFit="1" customWidth="1"/>
    <col min="14343" max="14589" width="11.42578125" style="1" customWidth="1"/>
    <col min="14590" max="14590" width="60.42578125" style="1" bestFit="1" customWidth="1"/>
    <col min="14591" max="14591" width="34.5703125" style="1" bestFit="1" customWidth="1"/>
    <col min="14592" max="14592" width="32.85546875" style="1" bestFit="1" customWidth="1"/>
    <col min="14593" max="14593" width="26.5703125" style="1"/>
    <col min="14594" max="14594" width="60.42578125" style="1" bestFit="1" customWidth="1"/>
    <col min="14595" max="14595" width="29" style="1" customWidth="1"/>
    <col min="14596" max="14596" width="28.28515625" style="1" customWidth="1"/>
    <col min="14597" max="14597" width="31" style="1" customWidth="1"/>
    <col min="14598" max="14598" width="32.140625" style="1" bestFit="1" customWidth="1"/>
    <col min="14599" max="14845" width="11.42578125" style="1" customWidth="1"/>
    <col min="14846" max="14846" width="60.42578125" style="1" bestFit="1" customWidth="1"/>
    <col min="14847" max="14847" width="34.5703125" style="1" bestFit="1" customWidth="1"/>
    <col min="14848" max="14848" width="32.85546875" style="1" bestFit="1" customWidth="1"/>
    <col min="14849" max="14849" width="26.5703125" style="1"/>
    <col min="14850" max="14850" width="60.42578125" style="1" bestFit="1" customWidth="1"/>
    <col min="14851" max="14851" width="29" style="1" customWidth="1"/>
    <col min="14852" max="14852" width="28.28515625" style="1" customWidth="1"/>
    <col min="14853" max="14853" width="31" style="1" customWidth="1"/>
    <col min="14854" max="14854" width="32.140625" style="1" bestFit="1" customWidth="1"/>
    <col min="14855" max="15101" width="11.42578125" style="1" customWidth="1"/>
    <col min="15102" max="15102" width="60.42578125" style="1" bestFit="1" customWidth="1"/>
    <col min="15103" max="15103" width="34.5703125" style="1" bestFit="1" customWidth="1"/>
    <col min="15104" max="15104" width="32.85546875" style="1" bestFit="1" customWidth="1"/>
    <col min="15105" max="15105" width="26.5703125" style="1"/>
    <col min="15106" max="15106" width="60.42578125" style="1" bestFit="1" customWidth="1"/>
    <col min="15107" max="15107" width="29" style="1" customWidth="1"/>
    <col min="15108" max="15108" width="28.28515625" style="1" customWidth="1"/>
    <col min="15109" max="15109" width="31" style="1" customWidth="1"/>
    <col min="15110" max="15110" width="32.140625" style="1" bestFit="1" customWidth="1"/>
    <col min="15111" max="15357" width="11.42578125" style="1" customWidth="1"/>
    <col min="15358" max="15358" width="60.42578125" style="1" bestFit="1" customWidth="1"/>
    <col min="15359" max="15359" width="34.5703125" style="1" bestFit="1" customWidth="1"/>
    <col min="15360" max="15360" width="32.85546875" style="1" bestFit="1" customWidth="1"/>
    <col min="15361" max="15361" width="26.5703125" style="1"/>
    <col min="15362" max="15362" width="60.42578125" style="1" bestFit="1" customWidth="1"/>
    <col min="15363" max="15363" width="29" style="1" customWidth="1"/>
    <col min="15364" max="15364" width="28.28515625" style="1" customWidth="1"/>
    <col min="15365" max="15365" width="31" style="1" customWidth="1"/>
    <col min="15366" max="15366" width="32.140625" style="1" bestFit="1" customWidth="1"/>
    <col min="15367" max="15613" width="11.42578125" style="1" customWidth="1"/>
    <col min="15614" max="15614" width="60.42578125" style="1" bestFit="1" customWidth="1"/>
    <col min="15615" max="15615" width="34.5703125" style="1" bestFit="1" customWidth="1"/>
    <col min="15616" max="15616" width="32.85546875" style="1" bestFit="1" customWidth="1"/>
    <col min="15617" max="15617" width="26.5703125" style="1"/>
    <col min="15618" max="15618" width="60.42578125" style="1" bestFit="1" customWidth="1"/>
    <col min="15619" max="15619" width="29" style="1" customWidth="1"/>
    <col min="15620" max="15620" width="28.28515625" style="1" customWidth="1"/>
    <col min="15621" max="15621" width="31" style="1" customWidth="1"/>
    <col min="15622" max="15622" width="32.140625" style="1" bestFit="1" customWidth="1"/>
    <col min="15623" max="15869" width="11.42578125" style="1" customWidth="1"/>
    <col min="15870" max="15870" width="60.42578125" style="1" bestFit="1" customWidth="1"/>
    <col min="15871" max="15871" width="34.5703125" style="1" bestFit="1" customWidth="1"/>
    <col min="15872" max="15872" width="32.85546875" style="1" bestFit="1" customWidth="1"/>
    <col min="15873" max="15873" width="26.5703125" style="1"/>
    <col min="15874" max="15874" width="60.42578125" style="1" bestFit="1" customWidth="1"/>
    <col min="15875" max="15875" width="29" style="1" customWidth="1"/>
    <col min="15876" max="15876" width="28.28515625" style="1" customWidth="1"/>
    <col min="15877" max="15877" width="31" style="1" customWidth="1"/>
    <col min="15878" max="15878" width="32.140625" style="1" bestFit="1" customWidth="1"/>
    <col min="15879" max="16125" width="11.42578125" style="1" customWidth="1"/>
    <col min="16126" max="16126" width="60.42578125" style="1" bestFit="1" customWidth="1"/>
    <col min="16127" max="16127" width="34.5703125" style="1" bestFit="1" customWidth="1"/>
    <col min="16128" max="16128" width="32.85546875" style="1" bestFit="1" customWidth="1"/>
    <col min="16129" max="16129" width="26.5703125" style="1"/>
    <col min="16130" max="16130" width="60.42578125" style="1" bestFit="1" customWidth="1"/>
    <col min="16131" max="16131" width="29" style="1" customWidth="1"/>
    <col min="16132" max="16132" width="28.28515625" style="1" customWidth="1"/>
    <col min="16133" max="16133" width="31" style="1" customWidth="1"/>
    <col min="16134" max="16134" width="32.140625" style="1" bestFit="1" customWidth="1"/>
    <col min="16135" max="16384" width="11.42578125" style="1" customWidth="1"/>
  </cols>
  <sheetData>
    <row r="1" spans="2:8" ht="5.0999999999999996" customHeight="1" x14ac:dyDescent="0.2"/>
    <row r="2" spans="2:8" ht="11.25" customHeight="1" x14ac:dyDescent="0.2">
      <c r="B2" s="243" t="s">
        <v>0</v>
      </c>
      <c r="C2" s="232"/>
      <c r="D2" s="233"/>
      <c r="E2" s="142">
        <v>2016</v>
      </c>
      <c r="F2" s="143"/>
      <c r="G2" s="142">
        <v>2017</v>
      </c>
      <c r="H2" s="143"/>
    </row>
    <row r="3" spans="2:8" ht="11.25" customHeight="1" x14ac:dyDescent="0.2">
      <c r="B3" s="244"/>
      <c r="C3" s="235"/>
      <c r="D3" s="236"/>
      <c r="E3" s="48" t="s">
        <v>1</v>
      </c>
      <c r="F3" s="47" t="s">
        <v>2</v>
      </c>
      <c r="G3" s="48" t="s">
        <v>1</v>
      </c>
      <c r="H3" s="47" t="s">
        <v>2</v>
      </c>
    </row>
    <row r="4" spans="2:8" ht="5.0999999999999996" customHeight="1" x14ac:dyDescent="0.2">
      <c r="B4" s="5"/>
      <c r="C4" s="4"/>
      <c r="D4" s="4"/>
      <c r="E4" s="3"/>
      <c r="F4" s="3"/>
      <c r="G4" s="3"/>
      <c r="H4" s="3"/>
    </row>
    <row r="5" spans="2:8" ht="11.25" customHeight="1" x14ac:dyDescent="0.2">
      <c r="B5" s="87" t="s">
        <v>3</v>
      </c>
      <c r="C5" s="88"/>
      <c r="D5" s="88"/>
      <c r="E5" s="9" t="s">
        <v>4</v>
      </c>
      <c r="F5" s="8">
        <f>38616/12</f>
        <v>3218</v>
      </c>
      <c r="G5" s="7" t="s">
        <v>5</v>
      </c>
      <c r="H5" s="6" t="s">
        <v>6</v>
      </c>
    </row>
    <row r="6" spans="2:8" ht="11.25" customHeight="1" x14ac:dyDescent="0.2">
      <c r="B6" s="224" t="s">
        <v>7</v>
      </c>
      <c r="C6" s="225"/>
      <c r="D6" s="226"/>
      <c r="E6" s="146" t="s">
        <v>8</v>
      </c>
      <c r="F6" s="150" t="s">
        <v>9</v>
      </c>
      <c r="G6" s="144" t="s">
        <v>8</v>
      </c>
      <c r="H6" s="46" t="s">
        <v>9</v>
      </c>
    </row>
    <row r="7" spans="2:8" ht="11.25" customHeight="1" x14ac:dyDescent="0.2">
      <c r="B7" s="84" t="s">
        <v>10</v>
      </c>
      <c r="C7" s="85"/>
      <c r="D7" s="86"/>
      <c r="E7" s="147"/>
      <c r="F7" s="121"/>
      <c r="G7" s="145"/>
      <c r="H7" s="75" t="s">
        <v>11</v>
      </c>
    </row>
    <row r="8" spans="2:8" ht="11.25" customHeight="1" x14ac:dyDescent="0.2">
      <c r="B8" s="218" t="s">
        <v>12</v>
      </c>
      <c r="C8" s="219"/>
      <c r="D8" s="220"/>
      <c r="E8" s="148"/>
      <c r="F8" s="151"/>
      <c r="G8" s="123" t="s">
        <v>13</v>
      </c>
      <c r="H8" s="159" t="s">
        <v>14</v>
      </c>
    </row>
    <row r="9" spans="2:8" ht="11.25" customHeight="1" x14ac:dyDescent="0.2">
      <c r="B9" s="92" t="s">
        <v>15</v>
      </c>
      <c r="C9" s="245"/>
      <c r="D9" s="246"/>
      <c r="E9" s="149"/>
      <c r="F9" s="152"/>
      <c r="G9" s="149"/>
      <c r="H9" s="152"/>
    </row>
    <row r="10" spans="2:8" ht="11.25" customHeight="1" x14ac:dyDescent="0.2">
      <c r="B10" s="84" t="s">
        <v>16</v>
      </c>
      <c r="C10" s="85"/>
      <c r="D10" s="86"/>
      <c r="E10" s="95" t="str">
        <f>CONCATENATE("6% PMSS / jour - soit : ",ROUND($F$5*6%,2)," €")</f>
        <v>6% PMSS / jour - soit : 193.08 €</v>
      </c>
      <c r="F10" s="133"/>
      <c r="G10" s="180" t="str">
        <f>CONCATENATE("4% PMSS / jour - soit : ",ROUND($F$5*4%,2)," €")</f>
        <v>4% PMSS / jour - soit : 128.72 €</v>
      </c>
      <c r="H10" s="181"/>
    </row>
    <row r="11" spans="2:8" ht="11.25" customHeight="1" x14ac:dyDescent="0.2">
      <c r="B11" s="84" t="s">
        <v>17</v>
      </c>
      <c r="C11" s="85"/>
      <c r="D11" s="86"/>
      <c r="E11" s="172"/>
      <c r="F11" s="179"/>
      <c r="G11" s="182"/>
      <c r="H11" s="183"/>
    </row>
    <row r="12" spans="2:8" ht="11.25" customHeight="1" x14ac:dyDescent="0.2">
      <c r="B12" s="84" t="s">
        <v>18</v>
      </c>
      <c r="C12" s="85"/>
      <c r="D12" s="86"/>
      <c r="E12" s="80" t="s">
        <v>19</v>
      </c>
      <c r="F12" s="81"/>
      <c r="G12" s="184"/>
      <c r="H12" s="185"/>
    </row>
    <row r="13" spans="2:8" ht="11.25" customHeight="1" x14ac:dyDescent="0.2">
      <c r="B13" s="84" t="s">
        <v>20</v>
      </c>
      <c r="C13" s="85"/>
      <c r="D13" s="86"/>
      <c r="E13" s="80" t="str">
        <f>CONCATENATE("6% PMSS / jour - soit : ",ROUND($F$5*6%,2)," €")</f>
        <v>6% PMSS / jour - soit : 193.08 €</v>
      </c>
      <c r="F13" s="156"/>
      <c r="G13" s="186" t="str">
        <f>CONCATENATE("4% PMSS / jour - soit : ",ROUND($F$5*4%,2)," €")</f>
        <v>4% PMSS / jour - soit : 128.72 €</v>
      </c>
      <c r="H13" s="187"/>
    </row>
    <row r="14" spans="2:8" ht="11.25" customHeight="1" x14ac:dyDescent="0.2">
      <c r="B14" s="218" t="s">
        <v>21</v>
      </c>
      <c r="C14" s="219"/>
      <c r="D14" s="220"/>
      <c r="E14" s="95" t="str">
        <f>CONCATENATE("2,50% PMSS / jour - soit : ",ROUND($F$5*2.5%,2)," €")</f>
        <v>2,50% PMSS / jour - soit : 80.45 €</v>
      </c>
      <c r="F14" s="96"/>
      <c r="G14" s="97"/>
      <c r="H14" s="98"/>
    </row>
    <row r="15" spans="2:8" ht="11.25" customHeight="1" x14ac:dyDescent="0.2">
      <c r="B15" s="240" t="s">
        <v>22</v>
      </c>
      <c r="C15" s="241"/>
      <c r="D15" s="242"/>
      <c r="E15" s="160"/>
      <c r="F15" s="161"/>
      <c r="G15" s="161"/>
      <c r="H15" s="162"/>
    </row>
    <row r="16" spans="2:8" ht="11.25" customHeight="1" x14ac:dyDescent="0.2">
      <c r="B16" s="92" t="s">
        <v>23</v>
      </c>
      <c r="C16" s="93"/>
      <c r="D16" s="94"/>
      <c r="E16" s="99"/>
      <c r="F16" s="100"/>
      <c r="G16" s="100"/>
      <c r="H16" s="101"/>
    </row>
    <row r="17" spans="2:8" ht="11.25" customHeight="1" x14ac:dyDescent="0.2">
      <c r="B17" s="89" t="s">
        <v>24</v>
      </c>
      <c r="C17" s="90"/>
      <c r="D17" s="91"/>
      <c r="E17" s="118" t="s">
        <v>25</v>
      </c>
      <c r="F17" s="176"/>
      <c r="G17" s="177"/>
      <c r="H17" s="178"/>
    </row>
    <row r="18" spans="2:8" ht="5.0999999999999996" customHeight="1" x14ac:dyDescent="0.2">
      <c r="B18" s="5"/>
      <c r="C18" s="4"/>
      <c r="D18" s="4"/>
      <c r="E18" s="3"/>
      <c r="F18" s="3"/>
      <c r="G18" s="3"/>
      <c r="H18" s="3"/>
    </row>
    <row r="19" spans="2:8" ht="11.25" customHeight="1" x14ac:dyDescent="0.2">
      <c r="B19" s="87" t="s">
        <v>26</v>
      </c>
      <c r="C19" s="88"/>
      <c r="D19" s="88"/>
      <c r="E19" s="136"/>
      <c r="F19" s="136"/>
      <c r="G19" s="136"/>
      <c r="H19" s="137"/>
    </row>
    <row r="20" spans="2:8" ht="11.25" customHeight="1" x14ac:dyDescent="0.2">
      <c r="B20" s="224" t="s">
        <v>27</v>
      </c>
      <c r="C20" s="225"/>
      <c r="D20" s="226"/>
      <c r="E20" s="146" t="s">
        <v>28</v>
      </c>
      <c r="F20" s="150" t="s">
        <v>9</v>
      </c>
      <c r="G20" s="45" t="s">
        <v>29</v>
      </c>
      <c r="H20" s="120" t="s">
        <v>11</v>
      </c>
    </row>
    <row r="21" spans="2:8" ht="11.25" customHeight="1" x14ac:dyDescent="0.2">
      <c r="B21" s="84" t="s">
        <v>30</v>
      </c>
      <c r="C21" s="85"/>
      <c r="D21" s="86"/>
      <c r="E21" s="199"/>
      <c r="F21" s="203"/>
      <c r="G21" s="123" t="s">
        <v>31</v>
      </c>
      <c r="H21" s="121"/>
    </row>
    <row r="22" spans="2:8" ht="11.25" customHeight="1" x14ac:dyDescent="0.2">
      <c r="B22" s="84" t="s">
        <v>32</v>
      </c>
      <c r="C22" s="85"/>
      <c r="D22" s="86"/>
      <c r="E22" s="199"/>
      <c r="F22" s="203"/>
      <c r="G22" s="124"/>
      <c r="H22" s="121"/>
    </row>
    <row r="23" spans="2:8" ht="11.25" customHeight="1" x14ac:dyDescent="0.2">
      <c r="B23" s="89" t="s">
        <v>33</v>
      </c>
      <c r="C23" s="90"/>
      <c r="D23" s="91"/>
      <c r="E23" s="200"/>
      <c r="F23" s="204"/>
      <c r="G23" s="125"/>
      <c r="H23" s="122"/>
    </row>
    <row r="24" spans="2:8" ht="5.0999999999999996" customHeight="1" x14ac:dyDescent="0.2">
      <c r="B24" s="5"/>
      <c r="C24" s="4"/>
      <c r="D24" s="4"/>
      <c r="E24" s="3"/>
      <c r="F24" s="3"/>
      <c r="G24" s="3"/>
      <c r="H24" s="3"/>
    </row>
    <row r="25" spans="2:8" ht="11.25" customHeight="1" x14ac:dyDescent="0.2">
      <c r="B25" s="87" t="s">
        <v>34</v>
      </c>
      <c r="C25" s="88"/>
      <c r="D25" s="88"/>
      <c r="E25" s="126"/>
      <c r="F25" s="126"/>
      <c r="G25" s="126"/>
      <c r="H25" s="127"/>
    </row>
    <row r="26" spans="2:8" ht="11.25" customHeight="1" x14ac:dyDescent="0.2">
      <c r="B26" s="224" t="s">
        <v>35</v>
      </c>
      <c r="C26" s="225"/>
      <c r="D26" s="226"/>
      <c r="E26" s="146" t="s">
        <v>28</v>
      </c>
      <c r="F26" s="150" t="s">
        <v>9</v>
      </c>
      <c r="G26" s="128" t="s">
        <v>36</v>
      </c>
      <c r="H26" s="153" t="s">
        <v>37</v>
      </c>
    </row>
    <row r="27" spans="2:8" ht="11.25" customHeight="1" x14ac:dyDescent="0.2">
      <c r="B27" s="84" t="s">
        <v>38</v>
      </c>
      <c r="C27" s="85"/>
      <c r="D27" s="86"/>
      <c r="E27" s="199"/>
      <c r="F27" s="203"/>
      <c r="G27" s="124"/>
      <c r="H27" s="154"/>
    </row>
    <row r="28" spans="2:8" ht="11.25" customHeight="1" x14ac:dyDescent="0.2">
      <c r="B28" s="84" t="s">
        <v>39</v>
      </c>
      <c r="C28" s="85"/>
      <c r="D28" s="86"/>
      <c r="E28" s="199"/>
      <c r="F28" s="203"/>
      <c r="G28" s="124"/>
      <c r="H28" s="154"/>
    </row>
    <row r="29" spans="2:8" ht="11.25" customHeight="1" x14ac:dyDescent="0.2">
      <c r="B29" s="89" t="s">
        <v>40</v>
      </c>
      <c r="C29" s="90"/>
      <c r="D29" s="91"/>
      <c r="E29" s="200"/>
      <c r="F29" s="204"/>
      <c r="G29" s="125"/>
      <c r="H29" s="155"/>
    </row>
    <row r="30" spans="2:8" ht="5.0999999999999996" customHeight="1" x14ac:dyDescent="0.2">
      <c r="B30" s="5"/>
      <c r="C30" s="4"/>
      <c r="D30" s="4"/>
      <c r="E30" s="3"/>
      <c r="F30" s="3"/>
      <c r="G30" s="3"/>
      <c r="H30" s="3"/>
    </row>
    <row r="31" spans="2:8" ht="11.25" customHeight="1" x14ac:dyDescent="0.2">
      <c r="B31" s="87" t="s">
        <v>41</v>
      </c>
      <c r="C31" s="88"/>
      <c r="D31" s="88"/>
      <c r="E31" s="136"/>
      <c r="F31" s="136"/>
      <c r="G31" s="136"/>
      <c r="H31" s="137"/>
    </row>
    <row r="32" spans="2:8" ht="11.25" customHeight="1" x14ac:dyDescent="0.2">
      <c r="B32" s="224" t="s">
        <v>42</v>
      </c>
      <c r="C32" s="225"/>
      <c r="D32" s="226"/>
      <c r="E32" s="138" t="s">
        <v>28</v>
      </c>
      <c r="F32" s="139"/>
      <c r="G32" s="140"/>
      <c r="H32" s="141"/>
    </row>
    <row r="33" spans="2:8" ht="11.25" customHeight="1" x14ac:dyDescent="0.2">
      <c r="B33" s="89" t="s">
        <v>43</v>
      </c>
      <c r="C33" s="90"/>
      <c r="D33" s="91"/>
      <c r="E33" s="44" t="s">
        <v>44</v>
      </c>
      <c r="F33" s="43" t="s">
        <v>11</v>
      </c>
      <c r="G33" s="44" t="s">
        <v>44</v>
      </c>
      <c r="H33" s="43" t="s">
        <v>11</v>
      </c>
    </row>
    <row r="34" spans="2:8" ht="5.0999999999999996" customHeight="1" x14ac:dyDescent="0.2">
      <c r="B34" s="5"/>
      <c r="C34" s="4"/>
      <c r="D34" s="4"/>
      <c r="E34" s="3"/>
      <c r="F34" s="3"/>
      <c r="G34" s="3"/>
      <c r="H34" s="3"/>
    </row>
    <row r="35" spans="2:8" ht="11.25" customHeight="1" x14ac:dyDescent="0.2">
      <c r="B35" s="87" t="s">
        <v>45</v>
      </c>
      <c r="C35" s="88"/>
      <c r="D35" s="88"/>
      <c r="E35" s="136"/>
      <c r="F35" s="136"/>
      <c r="G35" s="136"/>
      <c r="H35" s="137"/>
    </row>
    <row r="36" spans="2:8" ht="11.25" customHeight="1" x14ac:dyDescent="0.2">
      <c r="B36" s="224" t="s">
        <v>46</v>
      </c>
      <c r="C36" s="225"/>
      <c r="D36" s="226"/>
      <c r="E36" s="164" t="s">
        <v>47</v>
      </c>
      <c r="F36" s="165"/>
      <c r="G36" s="166"/>
      <c r="H36" s="167"/>
    </row>
    <row r="37" spans="2:8" ht="11.25" customHeight="1" x14ac:dyDescent="0.2">
      <c r="B37" s="84" t="s">
        <v>48</v>
      </c>
      <c r="C37" s="85"/>
      <c r="D37" s="86"/>
      <c r="E37" s="168"/>
      <c r="F37" s="169"/>
      <c r="G37" s="170"/>
      <c r="H37" s="171"/>
    </row>
    <row r="38" spans="2:8" ht="11.25" customHeight="1" x14ac:dyDescent="0.2">
      <c r="B38" s="84" t="s">
        <v>49</v>
      </c>
      <c r="C38" s="85"/>
      <c r="D38" s="86"/>
      <c r="E38" s="172"/>
      <c r="F38" s="173"/>
      <c r="G38" s="174"/>
      <c r="H38" s="175"/>
    </row>
    <row r="39" spans="2:8" ht="11.25" customHeight="1" x14ac:dyDescent="0.2">
      <c r="B39" s="89" t="s">
        <v>50</v>
      </c>
      <c r="C39" s="90"/>
      <c r="D39" s="91"/>
      <c r="E39" s="118" t="s">
        <v>11</v>
      </c>
      <c r="F39" s="176"/>
      <c r="G39" s="191"/>
      <c r="H39" s="192"/>
    </row>
    <row r="40" spans="2:8" ht="5.0999999999999996" customHeight="1" x14ac:dyDescent="0.2"/>
    <row r="41" spans="2:8" ht="5.0999999999999996" customHeight="1" x14ac:dyDescent="0.2"/>
    <row r="42" spans="2:8" ht="11.25" customHeight="1" x14ac:dyDescent="0.2">
      <c r="B42" s="221" t="s">
        <v>51</v>
      </c>
      <c r="C42" s="222"/>
      <c r="D42" s="223"/>
      <c r="E42" s="193">
        <f>E2</f>
        <v>2016</v>
      </c>
      <c r="F42" s="194"/>
      <c r="G42" s="193">
        <f>G2</f>
        <v>2017</v>
      </c>
      <c r="H42" s="194"/>
    </row>
    <row r="43" spans="2:8" ht="5.0999999999999996" customHeight="1" x14ac:dyDescent="0.2">
      <c r="B43" s="5"/>
      <c r="C43" s="4"/>
      <c r="D43" s="4"/>
      <c r="E43" s="3"/>
      <c r="F43" s="3"/>
      <c r="G43" s="3"/>
      <c r="H43" s="3"/>
    </row>
    <row r="44" spans="2:8" ht="11.25" customHeight="1" x14ac:dyDescent="0.2">
      <c r="B44" s="87" t="s">
        <v>52</v>
      </c>
      <c r="C44" s="88"/>
      <c r="D44" s="88"/>
      <c r="E44" s="42" t="str">
        <f>E5</f>
        <v>PMSS 2016 :</v>
      </c>
      <c r="F44" s="41">
        <f>F5</f>
        <v>3218</v>
      </c>
      <c r="G44" s="7" t="s">
        <v>5</v>
      </c>
      <c r="H44" s="6" t="s">
        <v>6</v>
      </c>
    </row>
    <row r="45" spans="2:8" ht="11.25" customHeight="1" x14ac:dyDescent="0.2">
      <c r="B45" s="224" t="s">
        <v>53</v>
      </c>
      <c r="C45" s="225"/>
      <c r="D45" s="226"/>
      <c r="E45" s="138" t="s">
        <v>54</v>
      </c>
      <c r="F45" s="139"/>
      <c r="G45" s="140"/>
      <c r="H45" s="141"/>
    </row>
    <row r="46" spans="2:8" ht="11.25" customHeight="1" x14ac:dyDescent="0.2">
      <c r="B46" s="218" t="s">
        <v>55</v>
      </c>
      <c r="C46" s="219"/>
      <c r="D46" s="220"/>
      <c r="E46" s="95" t="s">
        <v>56</v>
      </c>
      <c r="F46" s="163"/>
      <c r="G46" s="134" t="s">
        <v>57</v>
      </c>
      <c r="H46" s="135"/>
    </row>
    <row r="47" spans="2:8" ht="11.25" customHeight="1" x14ac:dyDescent="0.2">
      <c r="B47" s="92" t="s">
        <v>58</v>
      </c>
      <c r="C47" s="93"/>
      <c r="D47" s="94"/>
      <c r="E47" s="99"/>
      <c r="F47" s="101"/>
      <c r="G47" s="99"/>
      <c r="H47" s="101"/>
    </row>
    <row r="48" spans="2:8" ht="11.25" customHeight="1" x14ac:dyDescent="0.2">
      <c r="B48" s="84" t="s">
        <v>59</v>
      </c>
      <c r="C48" s="85"/>
      <c r="D48" s="86"/>
      <c r="E48" s="80" t="s">
        <v>56</v>
      </c>
      <c r="F48" s="207"/>
      <c r="G48" s="207"/>
      <c r="H48" s="208"/>
    </row>
    <row r="49" spans="2:10" ht="11.25" customHeight="1" x14ac:dyDescent="0.2">
      <c r="B49" s="84" t="s">
        <v>60</v>
      </c>
      <c r="C49" s="85"/>
      <c r="D49" s="86"/>
      <c r="E49" s="80" t="s">
        <v>61</v>
      </c>
      <c r="F49" s="81"/>
      <c r="G49" s="82"/>
      <c r="H49" s="83"/>
    </row>
    <row r="50" spans="2:10" s="38" customFormat="1" ht="11.25" customHeight="1" x14ac:dyDescent="0.2">
      <c r="B50" s="218" t="s">
        <v>62</v>
      </c>
      <c r="C50" s="219"/>
      <c r="D50" s="220"/>
      <c r="E50" s="95" t="s">
        <v>63</v>
      </c>
      <c r="F50" s="133"/>
      <c r="G50" s="134" t="s">
        <v>64</v>
      </c>
      <c r="H50" s="135"/>
      <c r="J50" s="32" t="s">
        <v>65</v>
      </c>
    </row>
    <row r="51" spans="2:10" s="38" customFormat="1" ht="11.25" customHeight="1" x14ac:dyDescent="0.2">
      <c r="B51" s="227" t="s">
        <v>66</v>
      </c>
      <c r="C51" s="93"/>
      <c r="D51" s="94"/>
      <c r="E51" s="99"/>
      <c r="F51" s="101"/>
      <c r="G51" s="99"/>
      <c r="H51" s="101"/>
    </row>
    <row r="52" spans="2:10" ht="11.25" customHeight="1" x14ac:dyDescent="0.2">
      <c r="B52" s="84" t="s">
        <v>67</v>
      </c>
      <c r="C52" s="85"/>
      <c r="D52" s="86"/>
      <c r="E52" s="80" t="s">
        <v>11</v>
      </c>
      <c r="F52" s="156"/>
      <c r="G52" s="157" t="str">
        <f>CONCATENATE("15% PMSS - soit : ",ROUND($F$5*15%,2),"0 €")</f>
        <v>15% PMSS - soit : 482.70 €</v>
      </c>
      <c r="H52" s="158"/>
    </row>
    <row r="53" spans="2:10" ht="11.25" customHeight="1" x14ac:dyDescent="0.2">
      <c r="B53" s="84" t="s">
        <v>68</v>
      </c>
      <c r="C53" s="85"/>
      <c r="D53" s="86"/>
      <c r="E53" s="80" t="s">
        <v>61</v>
      </c>
      <c r="F53" s="81"/>
      <c r="G53" s="82"/>
      <c r="H53" s="83"/>
    </row>
    <row r="54" spans="2:10" s="38" customFormat="1" ht="11.25" customHeight="1" x14ac:dyDescent="0.2">
      <c r="B54" s="218" t="s">
        <v>69</v>
      </c>
      <c r="C54" s="219"/>
      <c r="D54" s="220"/>
      <c r="E54" s="95" t="str">
        <f>CONCATENATE("10% PMSS / implant / bénéficiaire - soit : ",ROUND($F$5*10%,2),"0 €")</f>
        <v>10% PMSS / implant / bénéficiaire - soit : 321.80 €</v>
      </c>
      <c r="F54" s="96"/>
      <c r="G54" s="134" t="str">
        <f>CONCATENATE("20% PMSS / implant (max 3 / an) - soit : ",ROUND($F$5*20%,2),"0 €")</f>
        <v>20% PMSS / implant (max 3 / an) - soit : 643.60 €</v>
      </c>
      <c r="H54" s="135"/>
    </row>
    <row r="55" spans="2:10" s="38" customFormat="1" ht="11.25" customHeight="1" x14ac:dyDescent="0.2">
      <c r="B55" s="92" t="s">
        <v>70</v>
      </c>
      <c r="C55" s="93"/>
      <c r="D55" s="94"/>
      <c r="E55" s="99"/>
      <c r="F55" s="100"/>
      <c r="G55" s="99"/>
      <c r="H55" s="101"/>
    </row>
    <row r="56" spans="2:10" s="38" customFormat="1" ht="11.25" customHeight="1" x14ac:dyDescent="0.2">
      <c r="B56" s="218" t="s">
        <v>71</v>
      </c>
      <c r="C56" s="219"/>
      <c r="D56" s="220"/>
      <c r="E56" s="95" t="s">
        <v>61</v>
      </c>
      <c r="F56" s="96"/>
      <c r="G56" s="97"/>
      <c r="H56" s="98"/>
    </row>
    <row r="57" spans="2:10" s="38" customFormat="1" ht="11.25" customHeight="1" x14ac:dyDescent="0.2">
      <c r="B57" s="92" t="s">
        <v>72</v>
      </c>
      <c r="C57" s="93"/>
      <c r="D57" s="94"/>
      <c r="E57" s="99"/>
      <c r="F57" s="100"/>
      <c r="G57" s="100"/>
      <c r="H57" s="101"/>
    </row>
    <row r="58" spans="2:10" ht="11.25" customHeight="1" x14ac:dyDescent="0.2">
      <c r="B58" s="89" t="s">
        <v>73</v>
      </c>
      <c r="C58" s="90"/>
      <c r="D58" s="91"/>
      <c r="E58" s="118" t="s">
        <v>63</v>
      </c>
      <c r="F58" s="119"/>
      <c r="G58" s="230" t="s">
        <v>63</v>
      </c>
      <c r="H58" s="119"/>
    </row>
    <row r="59" spans="2:10" ht="5.0999999999999996" customHeight="1" x14ac:dyDescent="0.2">
      <c r="B59" s="5"/>
      <c r="C59" s="4"/>
      <c r="D59" s="4"/>
      <c r="E59" s="3"/>
      <c r="F59" s="3"/>
      <c r="G59" s="3"/>
      <c r="H59" s="3"/>
    </row>
    <row r="60" spans="2:10" ht="11.25" customHeight="1" x14ac:dyDescent="0.2">
      <c r="B60" s="87" t="s">
        <v>74</v>
      </c>
      <c r="C60" s="88"/>
      <c r="D60" s="88"/>
      <c r="E60" s="136"/>
      <c r="F60" s="136"/>
      <c r="G60" s="136"/>
      <c r="H60" s="137"/>
    </row>
    <row r="61" spans="2:10" ht="11.25" customHeight="1" x14ac:dyDescent="0.2">
      <c r="B61" s="224" t="s">
        <v>75</v>
      </c>
      <c r="C61" s="225"/>
      <c r="D61" s="226"/>
      <c r="E61" s="164" t="str">
        <f>CONCATENATE("25,50% PMSS - soit : ",ROUND($F$5*25.5%,2)," €")</f>
        <v>25,50% PMSS - soit : 820.59 €</v>
      </c>
      <c r="F61" s="165"/>
      <c r="G61" s="166"/>
      <c r="H61" s="167"/>
    </row>
    <row r="62" spans="2:10" ht="11.25" customHeight="1" x14ac:dyDescent="0.2">
      <c r="B62" s="84" t="s">
        <v>76</v>
      </c>
      <c r="C62" s="85"/>
      <c r="D62" s="86"/>
      <c r="E62" s="229"/>
      <c r="F62" s="174"/>
      <c r="G62" s="174"/>
      <c r="H62" s="175"/>
    </row>
    <row r="63" spans="2:10" ht="11.25" customHeight="1" x14ac:dyDescent="0.2">
      <c r="B63" s="84" t="s">
        <v>77</v>
      </c>
      <c r="C63" s="85"/>
      <c r="D63" s="86"/>
      <c r="E63" s="95" t="str">
        <f>CONCATENATE("19,50% PMSS - soit : ",ROUND($F$5*19.5%,2)," €")</f>
        <v>19,50% PMSS - soit : 627.51 €</v>
      </c>
      <c r="F63" s="96"/>
      <c r="G63" s="97"/>
      <c r="H63" s="98"/>
    </row>
    <row r="64" spans="2:10" ht="11.25" customHeight="1" x14ac:dyDescent="0.2">
      <c r="B64" s="84" t="s">
        <v>78</v>
      </c>
      <c r="C64" s="85"/>
      <c r="D64" s="86"/>
      <c r="E64" s="229"/>
      <c r="F64" s="174"/>
      <c r="G64" s="174"/>
      <c r="H64" s="175"/>
    </row>
    <row r="65" spans="2:8" ht="11.25" customHeight="1" x14ac:dyDescent="0.2">
      <c r="B65" s="89" t="s">
        <v>79</v>
      </c>
      <c r="C65" s="90"/>
      <c r="D65" s="91"/>
      <c r="E65" s="118" t="s">
        <v>80</v>
      </c>
      <c r="F65" s="176"/>
      <c r="G65" s="191"/>
      <c r="H65" s="192"/>
    </row>
    <row r="66" spans="2:8" ht="5.0999999999999996" customHeight="1" x14ac:dyDescent="0.2"/>
    <row r="67" spans="2:8" ht="5.0999999999999996" customHeight="1" x14ac:dyDescent="0.2"/>
    <row r="68" spans="2:8" ht="11.25" customHeight="1" x14ac:dyDescent="0.2">
      <c r="B68" s="221" t="s">
        <v>81</v>
      </c>
      <c r="C68" s="222"/>
      <c r="D68" s="223"/>
      <c r="E68" s="193">
        <f>E2</f>
        <v>2016</v>
      </c>
      <c r="F68" s="194"/>
      <c r="G68" s="193">
        <f>G2</f>
        <v>2017</v>
      </c>
      <c r="H68" s="194"/>
    </row>
    <row r="69" spans="2:8" ht="5.0999999999999996" customHeight="1" x14ac:dyDescent="0.2">
      <c r="B69" s="5"/>
      <c r="C69" s="4"/>
      <c r="D69" s="4"/>
      <c r="E69" s="3"/>
      <c r="F69" s="3"/>
      <c r="G69" s="3"/>
      <c r="H69" s="3"/>
    </row>
    <row r="70" spans="2:8" s="38" customFormat="1" ht="11.25" customHeight="1" x14ac:dyDescent="0.2">
      <c r="B70" s="231" t="s">
        <v>82</v>
      </c>
      <c r="C70" s="232"/>
      <c r="D70" s="233"/>
      <c r="E70" s="201" t="s">
        <v>83</v>
      </c>
      <c r="F70" s="202"/>
      <c r="G70" s="40" t="s">
        <v>5</v>
      </c>
      <c r="H70" s="39" t="s">
        <v>6</v>
      </c>
    </row>
    <row r="71" spans="2:8" ht="11.25" customHeight="1" x14ac:dyDescent="0.2">
      <c r="B71" s="234"/>
      <c r="C71" s="235"/>
      <c r="D71" s="236"/>
      <c r="E71" s="37" t="s">
        <v>84</v>
      </c>
      <c r="F71" s="36" t="s">
        <v>85</v>
      </c>
      <c r="G71" s="37" t="s">
        <v>86</v>
      </c>
      <c r="H71" s="36" t="s">
        <v>87</v>
      </c>
    </row>
    <row r="72" spans="2:8" ht="5.0999999999999996" customHeight="1" x14ac:dyDescent="0.2">
      <c r="B72" s="5"/>
      <c r="C72" s="4"/>
      <c r="D72" s="4"/>
      <c r="E72" s="3"/>
      <c r="F72" s="3"/>
      <c r="G72" s="3"/>
      <c r="H72" s="3"/>
    </row>
    <row r="73" spans="2:8" ht="11.25" customHeight="1" x14ac:dyDescent="0.2">
      <c r="B73" s="237" t="s">
        <v>88</v>
      </c>
      <c r="C73" s="88"/>
      <c r="D73" s="88"/>
      <c r="E73" s="129"/>
      <c r="F73" s="130"/>
      <c r="G73" s="131"/>
      <c r="H73" s="132"/>
    </row>
    <row r="74" spans="2:8" ht="11.25" customHeight="1" x14ac:dyDescent="0.2">
      <c r="B74" s="92" t="s">
        <v>89</v>
      </c>
      <c r="C74" s="93"/>
      <c r="D74" s="94"/>
      <c r="E74" s="138" t="str">
        <f>CONCATENATE("7 % PMSS - soit : ",ROUND($F$5*7%,2)," €")</f>
        <v>7 % PMSS - soit : 225.26 €</v>
      </c>
      <c r="F74" s="209"/>
      <c r="G74" s="228">
        <v>150</v>
      </c>
      <c r="H74" s="209"/>
    </row>
    <row r="75" spans="2:8" ht="11.25" customHeight="1" x14ac:dyDescent="0.2">
      <c r="B75" s="84" t="s">
        <v>90</v>
      </c>
      <c r="C75" s="85"/>
      <c r="D75" s="86"/>
      <c r="E75" s="210" t="str">
        <f>CONCATENATE("100% FR - SS limités à 4% PMSS [",$F$5*4%," €] + 2500% BR")</f>
        <v>100% FR - SS limités à 4% PMSS [128.72 €] + 2500% BR</v>
      </c>
      <c r="F75" s="211"/>
      <c r="G75" s="186" t="s">
        <v>91</v>
      </c>
      <c r="H75" s="187"/>
    </row>
    <row r="76" spans="2:8" ht="11.25" customHeight="1" x14ac:dyDescent="0.2">
      <c r="B76" s="84" t="s">
        <v>92</v>
      </c>
      <c r="C76" s="85"/>
      <c r="D76" s="86"/>
      <c r="E76" s="210"/>
      <c r="F76" s="211"/>
      <c r="G76" s="186" t="s">
        <v>93</v>
      </c>
      <c r="H76" s="187"/>
    </row>
    <row r="77" spans="2:8" ht="11.25" customHeight="1" x14ac:dyDescent="0.2">
      <c r="B77" s="89" t="s">
        <v>94</v>
      </c>
      <c r="C77" s="90"/>
      <c r="D77" s="91"/>
      <c r="E77" s="212"/>
      <c r="F77" s="213"/>
      <c r="G77" s="214" t="s">
        <v>95</v>
      </c>
      <c r="H77" s="215"/>
    </row>
    <row r="78" spans="2:8" ht="11.25" customHeight="1" x14ac:dyDescent="0.2">
      <c r="B78" s="247" t="s">
        <v>96</v>
      </c>
      <c r="C78" s="253" t="s">
        <v>97</v>
      </c>
      <c r="D78" s="31"/>
      <c r="E78" s="30">
        <v>2.29</v>
      </c>
      <c r="F78" s="21">
        <f t="shared" ref="F78:F89" si="0">($F$5*4%)+(E78*2500%)</f>
        <v>185.97</v>
      </c>
      <c r="G78" s="146" t="s">
        <v>98</v>
      </c>
      <c r="H78" s="20" t="str">
        <f>CONCATENATE("moins ",ROUND(F78-160,2)," €")</f>
        <v>moins 25.97 €</v>
      </c>
    </row>
    <row r="79" spans="2:8" ht="11.25" customHeight="1" x14ac:dyDescent="0.2">
      <c r="B79" s="248"/>
      <c r="C79" s="254"/>
      <c r="D79" s="29" t="s">
        <v>99</v>
      </c>
      <c r="E79" s="12">
        <v>3.66</v>
      </c>
      <c r="F79" s="11">
        <f t="shared" si="0"/>
        <v>220.22</v>
      </c>
      <c r="G79" s="200"/>
      <c r="H79" s="33" t="str">
        <f>CONCATENATE("moins ",ROUND(F79-160,2)," €")</f>
        <v>moins 60.22 €</v>
      </c>
    </row>
    <row r="80" spans="2:8" ht="11.25" customHeight="1" x14ac:dyDescent="0.2">
      <c r="B80" s="248"/>
      <c r="C80" s="23" t="s">
        <v>100</v>
      </c>
      <c r="D80" s="28"/>
      <c r="E80" s="22">
        <v>4.12</v>
      </c>
      <c r="F80" s="21">
        <f t="shared" si="0"/>
        <v>231.72</v>
      </c>
      <c r="G80" s="146" t="s">
        <v>101</v>
      </c>
      <c r="H80" s="35" t="str">
        <f>CONCATENATE("plus ",ROUND(300-F80,2)," €")</f>
        <v>plus 68.28 €</v>
      </c>
    </row>
    <row r="81" spans="2:10" ht="11.25" customHeight="1" x14ac:dyDescent="0.2">
      <c r="B81" s="248"/>
      <c r="C81" s="19" t="s">
        <v>102</v>
      </c>
      <c r="D81" s="27"/>
      <c r="E81" s="17">
        <v>4.12</v>
      </c>
      <c r="F81" s="16">
        <f t="shared" si="0"/>
        <v>231.72</v>
      </c>
      <c r="G81" s="199"/>
      <c r="H81" s="34" t="str">
        <f>CONCATENATE("plus ",ROUND(300-F81,2)," €")</f>
        <v>plus 68.28 €</v>
      </c>
    </row>
    <row r="82" spans="2:10" ht="11.25" customHeight="1" x14ac:dyDescent="0.2">
      <c r="B82" s="248"/>
      <c r="C82" s="19" t="s">
        <v>103</v>
      </c>
      <c r="D82" s="26"/>
      <c r="E82" s="17">
        <v>7.62</v>
      </c>
      <c r="F82" s="16">
        <f t="shared" si="0"/>
        <v>319.22000000000003</v>
      </c>
      <c r="G82" s="199"/>
      <c r="H82" s="20" t="str">
        <f>CONCATENATE("moins ",ROUND(F82-300,2)," €")</f>
        <v>moins 19.22 €</v>
      </c>
    </row>
    <row r="83" spans="2:10" ht="11.25" customHeight="1" x14ac:dyDescent="0.2">
      <c r="B83" s="248"/>
      <c r="C83" s="19" t="s">
        <v>104</v>
      </c>
      <c r="D83" s="25" t="s">
        <v>99</v>
      </c>
      <c r="E83" s="17">
        <v>6.86</v>
      </c>
      <c r="F83" s="16">
        <f t="shared" si="0"/>
        <v>300.22000000000003</v>
      </c>
      <c r="G83" s="199"/>
      <c r="H83" s="20" t="str">
        <f>CONCATENATE("moins ",ROUND(F83-300,2)," €")</f>
        <v>moins 0.22 €</v>
      </c>
    </row>
    <row r="84" spans="2:10" ht="11.25" customHeight="1" x14ac:dyDescent="0.2">
      <c r="B84" s="248"/>
      <c r="C84" s="19" t="s">
        <v>97</v>
      </c>
      <c r="D84" s="238" t="s">
        <v>105</v>
      </c>
      <c r="E84" s="17">
        <v>6.25</v>
      </c>
      <c r="F84" s="16">
        <f t="shared" si="0"/>
        <v>284.97000000000003</v>
      </c>
      <c r="G84" s="199"/>
      <c r="H84" s="34" t="str">
        <f>CONCATENATE("plus ",ROUND(300-F84,2)," €")</f>
        <v>plus 15.03 €</v>
      </c>
    </row>
    <row r="85" spans="2:10" ht="11.25" customHeight="1" x14ac:dyDescent="0.2">
      <c r="B85" s="249"/>
      <c r="C85" s="19" t="s">
        <v>104</v>
      </c>
      <c r="D85" s="239"/>
      <c r="E85" s="17">
        <v>9.4499999999999993</v>
      </c>
      <c r="F85" s="16">
        <f t="shared" si="0"/>
        <v>364.96999999999997</v>
      </c>
      <c r="G85" s="199"/>
      <c r="H85" s="20" t="str">
        <f>CONCATENATE("moins ",ROUND(F85-300,2)," €")</f>
        <v>moins 64.97 €</v>
      </c>
    </row>
    <row r="86" spans="2:10" ht="11.25" customHeight="1" x14ac:dyDescent="0.2">
      <c r="B86" s="250" t="s">
        <v>106</v>
      </c>
      <c r="C86" s="14" t="s">
        <v>107</v>
      </c>
      <c r="D86" s="24"/>
      <c r="E86" s="12">
        <v>7.32</v>
      </c>
      <c r="F86" s="11">
        <f t="shared" si="0"/>
        <v>311.72000000000003</v>
      </c>
      <c r="G86" s="200"/>
      <c r="H86" s="33" t="str">
        <f>CONCATENATE("moins ",ROUND(F86-300,2)," €")</f>
        <v>moins 11.72 €</v>
      </c>
    </row>
    <row r="87" spans="2:10" ht="11.25" customHeight="1" x14ac:dyDescent="0.2">
      <c r="B87" s="251"/>
      <c r="C87" s="23" t="s">
        <v>108</v>
      </c>
      <c r="D87" s="18"/>
      <c r="E87" s="22">
        <v>10.82</v>
      </c>
      <c r="F87" s="21">
        <f t="shared" si="0"/>
        <v>399.22</v>
      </c>
      <c r="G87" s="146" t="s">
        <v>109</v>
      </c>
      <c r="H87" s="20" t="str">
        <f>CONCATENATE("moins ",ROUND(F87-350,2)," €")</f>
        <v>moins 49.22 €</v>
      </c>
    </row>
    <row r="88" spans="2:10" ht="11.25" customHeight="1" x14ac:dyDescent="0.2">
      <c r="B88" s="251"/>
      <c r="C88" s="19" t="s">
        <v>110</v>
      </c>
      <c r="D88" s="18"/>
      <c r="E88" s="17">
        <v>10.37</v>
      </c>
      <c r="F88" s="16">
        <f t="shared" si="0"/>
        <v>387.97</v>
      </c>
      <c r="G88" s="199"/>
      <c r="H88" s="15" t="str">
        <f>CONCATENATE("moins ",ROUND(F88-350,2)," €")</f>
        <v>moins 37.97 €</v>
      </c>
    </row>
    <row r="89" spans="2:10" ht="11.25" customHeight="1" x14ac:dyDescent="0.2">
      <c r="B89" s="252"/>
      <c r="C89" s="14" t="s">
        <v>111</v>
      </c>
      <c r="D89" s="13"/>
      <c r="E89" s="12">
        <v>24.54</v>
      </c>
      <c r="F89" s="11">
        <f t="shared" si="0"/>
        <v>742.22</v>
      </c>
      <c r="G89" s="200"/>
      <c r="H89" s="10" t="str">
        <f>CONCATENATE("moins ",ROUND(F89-350,2)," €")</f>
        <v>moins 392.22 €</v>
      </c>
    </row>
    <row r="90" spans="2:10" ht="5.0999999999999996" customHeight="1" x14ac:dyDescent="0.2">
      <c r="B90" s="5"/>
      <c r="C90" s="4"/>
      <c r="D90" s="4"/>
      <c r="E90" s="3"/>
      <c r="F90" s="3"/>
      <c r="G90" s="3"/>
      <c r="H90" s="3"/>
    </row>
    <row r="91" spans="2:10" ht="11.25" customHeight="1" x14ac:dyDescent="0.2">
      <c r="B91" s="237" t="s">
        <v>112</v>
      </c>
      <c r="C91" s="88"/>
      <c r="D91" s="88"/>
      <c r="E91" s="129"/>
      <c r="F91" s="130"/>
      <c r="G91" s="131"/>
      <c r="H91" s="132"/>
    </row>
    <row r="92" spans="2:10" ht="11.25" customHeight="1" x14ac:dyDescent="0.2">
      <c r="B92" s="92" t="s">
        <v>113</v>
      </c>
      <c r="C92" s="93"/>
      <c r="D92" s="94"/>
      <c r="E92" s="138" t="str">
        <f>CONCATENATE("6% PMSS - soit : ",ROUND($F$5*6%,2)," €")</f>
        <v>6% PMSS - soit : 193.08 €</v>
      </c>
      <c r="F92" s="209"/>
      <c r="G92" s="216">
        <v>150</v>
      </c>
      <c r="H92" s="217"/>
      <c r="J92" s="32" t="s">
        <v>114</v>
      </c>
    </row>
    <row r="93" spans="2:10" ht="11.25" customHeight="1" x14ac:dyDescent="0.2">
      <c r="B93" s="84" t="s">
        <v>90</v>
      </c>
      <c r="C93" s="85"/>
      <c r="D93" s="86"/>
      <c r="E93" s="210" t="str">
        <f>CONCATENATE("100% FR - SS limités à 2,5% PMSS [",$F$5*2.5%," €] + 2000% BR")</f>
        <v>100% FR - SS limités à 2,5% PMSS [80.45 €] + 2000% BR</v>
      </c>
      <c r="F93" s="211"/>
      <c r="G93" s="186" t="s">
        <v>91</v>
      </c>
      <c r="H93" s="187"/>
    </row>
    <row r="94" spans="2:10" ht="11.25" customHeight="1" x14ac:dyDescent="0.2">
      <c r="B94" s="84" t="s">
        <v>92</v>
      </c>
      <c r="C94" s="85"/>
      <c r="D94" s="86"/>
      <c r="E94" s="210"/>
      <c r="F94" s="211"/>
      <c r="G94" s="186" t="s">
        <v>93</v>
      </c>
      <c r="H94" s="187"/>
    </row>
    <row r="95" spans="2:10" ht="11.25" customHeight="1" x14ac:dyDescent="0.2">
      <c r="B95" s="89" t="s">
        <v>94</v>
      </c>
      <c r="C95" s="90"/>
      <c r="D95" s="91"/>
      <c r="E95" s="212"/>
      <c r="F95" s="213"/>
      <c r="G95" s="214" t="s">
        <v>95</v>
      </c>
      <c r="H95" s="215"/>
    </row>
    <row r="96" spans="2:10" ht="11.25" customHeight="1" x14ac:dyDescent="0.2">
      <c r="B96" s="247" t="s">
        <v>96</v>
      </c>
      <c r="C96" s="253" t="s">
        <v>97</v>
      </c>
      <c r="D96" s="31"/>
      <c r="E96" s="30">
        <v>12.04</v>
      </c>
      <c r="F96" s="21">
        <f t="shared" ref="F96:F107" si="1">($F$5*2.5%)+(E96*2000%)</f>
        <v>321.25</v>
      </c>
      <c r="G96" s="146" t="s">
        <v>98</v>
      </c>
      <c r="H96" s="20" t="str">
        <f>CONCATENATE("moins ",ROUND(F96-160,2)," €")</f>
        <v>moins 161.25 €</v>
      </c>
    </row>
    <row r="97" spans="2:8" ht="11.25" customHeight="1" x14ac:dyDescent="0.2">
      <c r="B97" s="248"/>
      <c r="C97" s="254"/>
      <c r="D97" s="29" t="s">
        <v>99</v>
      </c>
      <c r="E97" s="12">
        <v>14.94</v>
      </c>
      <c r="F97" s="11">
        <f t="shared" si="1"/>
        <v>379.25</v>
      </c>
      <c r="G97" s="200"/>
      <c r="H97" s="10" t="str">
        <f>CONCATENATE("moins ",ROUND(F97-160,2)," €")</f>
        <v>moins 219.25 €</v>
      </c>
    </row>
    <row r="98" spans="2:8" ht="11.25" customHeight="1" x14ac:dyDescent="0.2">
      <c r="B98" s="248"/>
      <c r="C98" s="23" t="s">
        <v>100</v>
      </c>
      <c r="D98" s="28"/>
      <c r="E98" s="22">
        <v>26.68</v>
      </c>
      <c r="F98" s="21">
        <f t="shared" si="1"/>
        <v>614.05000000000007</v>
      </c>
      <c r="G98" s="146" t="s">
        <v>101</v>
      </c>
      <c r="H98" s="20" t="str">
        <f t="shared" ref="H98:H104" si="2">CONCATENATE("moins ",ROUND(F98-300,2)," €")</f>
        <v>moins 314.05 €</v>
      </c>
    </row>
    <row r="99" spans="2:8" ht="11.25" customHeight="1" x14ac:dyDescent="0.2">
      <c r="B99" s="248"/>
      <c r="C99" s="19" t="s">
        <v>102</v>
      </c>
      <c r="D99" s="27"/>
      <c r="E99" s="17">
        <v>26.68</v>
      </c>
      <c r="F99" s="16">
        <f t="shared" si="1"/>
        <v>614.05000000000007</v>
      </c>
      <c r="G99" s="199"/>
      <c r="H99" s="15" t="str">
        <f t="shared" si="2"/>
        <v>moins 314.05 €</v>
      </c>
    </row>
    <row r="100" spans="2:8" ht="11.25" customHeight="1" x14ac:dyDescent="0.2">
      <c r="B100" s="248"/>
      <c r="C100" s="19" t="s">
        <v>103</v>
      </c>
      <c r="D100" s="26"/>
      <c r="E100" s="17">
        <v>44.97</v>
      </c>
      <c r="F100" s="16">
        <f t="shared" si="1"/>
        <v>979.85</v>
      </c>
      <c r="G100" s="199"/>
      <c r="H100" s="15" t="str">
        <f t="shared" si="2"/>
        <v>moins 679.85 €</v>
      </c>
    </row>
    <row r="101" spans="2:8" ht="11.25" customHeight="1" x14ac:dyDescent="0.2">
      <c r="B101" s="248"/>
      <c r="C101" s="19" t="s">
        <v>104</v>
      </c>
      <c r="D101" s="25" t="s">
        <v>99</v>
      </c>
      <c r="E101" s="17">
        <v>36.28</v>
      </c>
      <c r="F101" s="16">
        <f t="shared" si="1"/>
        <v>806.05000000000007</v>
      </c>
      <c r="G101" s="199"/>
      <c r="H101" s="15" t="str">
        <f t="shared" si="2"/>
        <v>moins 506.05 €</v>
      </c>
    </row>
    <row r="102" spans="2:8" ht="11.25" customHeight="1" x14ac:dyDescent="0.2">
      <c r="B102" s="248"/>
      <c r="C102" s="19" t="s">
        <v>97</v>
      </c>
      <c r="D102" s="238" t="s">
        <v>105</v>
      </c>
      <c r="E102" s="17">
        <v>27.9</v>
      </c>
      <c r="F102" s="16">
        <f t="shared" si="1"/>
        <v>638.45000000000005</v>
      </c>
      <c r="G102" s="199"/>
      <c r="H102" s="15" t="str">
        <f t="shared" si="2"/>
        <v>moins 338.45 €</v>
      </c>
    </row>
    <row r="103" spans="2:8" ht="11.25" customHeight="1" x14ac:dyDescent="0.2">
      <c r="B103" s="249"/>
      <c r="C103" s="19" t="s">
        <v>104</v>
      </c>
      <c r="D103" s="239"/>
      <c r="E103" s="17">
        <v>46.5</v>
      </c>
      <c r="F103" s="16">
        <f t="shared" si="1"/>
        <v>1010.45</v>
      </c>
      <c r="G103" s="199"/>
      <c r="H103" s="15" t="str">
        <f t="shared" si="2"/>
        <v>moins 710.45 €</v>
      </c>
    </row>
    <row r="104" spans="2:8" ht="11.25" customHeight="1" x14ac:dyDescent="0.2">
      <c r="B104" s="250" t="s">
        <v>106</v>
      </c>
      <c r="C104" s="14" t="s">
        <v>107</v>
      </c>
      <c r="D104" s="24"/>
      <c r="E104" s="12">
        <v>39.18</v>
      </c>
      <c r="F104" s="11">
        <f t="shared" si="1"/>
        <v>864.05000000000007</v>
      </c>
      <c r="G104" s="200"/>
      <c r="H104" s="10" t="str">
        <f t="shared" si="2"/>
        <v>moins 564.05 €</v>
      </c>
    </row>
    <row r="105" spans="2:8" ht="11.25" customHeight="1" x14ac:dyDescent="0.2">
      <c r="B105" s="251"/>
      <c r="C105" s="23" t="s">
        <v>108</v>
      </c>
      <c r="D105" s="18"/>
      <c r="E105" s="22">
        <v>43.3</v>
      </c>
      <c r="F105" s="21">
        <f t="shared" si="1"/>
        <v>946.45</v>
      </c>
      <c r="G105" s="146" t="s">
        <v>109</v>
      </c>
      <c r="H105" s="20" t="str">
        <f>CONCATENATE("moins ",ROUND(F105-350,2)," €")</f>
        <v>moins 596.45 €</v>
      </c>
    </row>
    <row r="106" spans="2:8" ht="11.25" customHeight="1" x14ac:dyDescent="0.2">
      <c r="B106" s="251"/>
      <c r="C106" s="19" t="s">
        <v>110</v>
      </c>
      <c r="D106" s="18"/>
      <c r="E106" s="17">
        <v>43.6</v>
      </c>
      <c r="F106" s="16">
        <f t="shared" si="1"/>
        <v>952.45</v>
      </c>
      <c r="G106" s="199"/>
      <c r="H106" s="15" t="str">
        <f>CONCATENATE("moins ",ROUND(F106-350,2)," €")</f>
        <v>moins 602.45 €</v>
      </c>
    </row>
    <row r="107" spans="2:8" ht="11.25" customHeight="1" x14ac:dyDescent="0.2">
      <c r="B107" s="252"/>
      <c r="C107" s="14" t="s">
        <v>111</v>
      </c>
      <c r="D107" s="13"/>
      <c r="E107" s="12">
        <v>66.62</v>
      </c>
      <c r="F107" s="11">
        <f t="shared" si="1"/>
        <v>1412.8500000000001</v>
      </c>
      <c r="G107" s="200"/>
      <c r="H107" s="10" t="str">
        <f>CONCATENATE("moins ",ROUND(F107-350,2)," €")</f>
        <v>moins 1062.85 €</v>
      </c>
    </row>
    <row r="108" spans="2:8" ht="5.0999999999999996" customHeight="1" x14ac:dyDescent="0.2">
      <c r="B108" s="5"/>
      <c r="C108" s="4"/>
      <c r="D108" s="4"/>
      <c r="E108" s="3"/>
      <c r="F108" s="3"/>
      <c r="G108" s="3"/>
      <c r="H108" s="3"/>
    </row>
    <row r="109" spans="2:8" ht="11.25" customHeight="1" x14ac:dyDescent="0.2">
      <c r="B109" s="237" t="s">
        <v>115</v>
      </c>
      <c r="C109" s="88"/>
      <c r="D109" s="88"/>
      <c r="E109" s="129"/>
      <c r="F109" s="130"/>
      <c r="G109" s="131"/>
      <c r="H109" s="132"/>
    </row>
    <row r="110" spans="2:8" ht="11.25" customHeight="1" x14ac:dyDescent="0.2">
      <c r="B110" s="224" t="s">
        <v>116</v>
      </c>
      <c r="C110" s="225"/>
      <c r="D110" s="226"/>
      <c r="E110" s="114" t="str">
        <f>CONCATENATE("8% PMSS par paire - soit : ",ROUND($F$5*8%,2)," €")</f>
        <v>8% PMSS par paire - soit : 257.44 €</v>
      </c>
      <c r="F110" s="188"/>
      <c r="G110" s="189"/>
      <c r="H110" s="190"/>
    </row>
    <row r="111" spans="2:8" ht="11.25" customHeight="1" x14ac:dyDescent="0.2">
      <c r="B111" s="89" t="s">
        <v>117</v>
      </c>
      <c r="C111" s="90"/>
      <c r="D111" s="91"/>
      <c r="E111" s="118" t="str">
        <f>CONCATENATE("8,50% PMSS / an / bénéficiaire - soit : ",ROUND($F$5*8.5%,2)," €")</f>
        <v>8,50% PMSS / an / bénéficiaire - soit : 273.53 €</v>
      </c>
      <c r="F111" s="176"/>
      <c r="G111" s="191"/>
      <c r="H111" s="192"/>
    </row>
    <row r="112" spans="2:8" ht="5.0999999999999996" customHeight="1" x14ac:dyDescent="0.2"/>
    <row r="113" spans="2:10" ht="5.0999999999999996" customHeight="1" x14ac:dyDescent="0.2"/>
    <row r="114" spans="2:10" ht="11.25" customHeight="1" x14ac:dyDescent="0.2">
      <c r="B114" s="221" t="s">
        <v>118</v>
      </c>
      <c r="C114" s="222"/>
      <c r="D114" s="223"/>
      <c r="E114" s="193">
        <f>E2</f>
        <v>2016</v>
      </c>
      <c r="F114" s="194"/>
      <c r="G114" s="193">
        <f>G2</f>
        <v>2017</v>
      </c>
      <c r="H114" s="194"/>
    </row>
    <row r="115" spans="2:10" ht="5.0999999999999996" customHeight="1" x14ac:dyDescent="0.2">
      <c r="B115" s="5"/>
      <c r="C115" s="4"/>
      <c r="D115" s="4"/>
      <c r="E115" s="3"/>
      <c r="F115" s="3"/>
      <c r="G115" s="3"/>
      <c r="H115" s="3"/>
    </row>
    <row r="116" spans="2:10" ht="11.25" customHeight="1" x14ac:dyDescent="0.2">
      <c r="B116" s="87" t="s">
        <v>119</v>
      </c>
      <c r="C116" s="88"/>
      <c r="D116" s="88"/>
      <c r="E116" s="9" t="str">
        <f>E5</f>
        <v>PMSS 2016 :</v>
      </c>
      <c r="F116" s="8">
        <f>F5</f>
        <v>3218</v>
      </c>
      <c r="G116" s="7" t="s">
        <v>5</v>
      </c>
      <c r="H116" s="6" t="s">
        <v>6</v>
      </c>
    </row>
    <row r="117" spans="2:10" ht="11.25" customHeight="1" x14ac:dyDescent="0.2">
      <c r="B117" s="112" t="s">
        <v>120</v>
      </c>
      <c r="C117" s="108" t="s">
        <v>121</v>
      </c>
      <c r="D117" s="109"/>
      <c r="E117" s="195" t="s">
        <v>122</v>
      </c>
      <c r="F117" s="197" t="str">
        <f>CONCATENATE(" - soit : ",ROUND($F$5*20%,2),"0 €")</f>
        <v xml:space="preserve"> - soit : 643.60 €</v>
      </c>
      <c r="G117" s="195" t="s">
        <v>123</v>
      </c>
      <c r="H117" s="197" t="str">
        <f>CONCATENATE(" - soit : ",ROUND($F$5*20%,2),"0 €")</f>
        <v xml:space="preserve"> - soit : 643.60 €</v>
      </c>
    </row>
    <row r="118" spans="2:10" ht="11.25" customHeight="1" x14ac:dyDescent="0.2">
      <c r="B118" s="113"/>
      <c r="C118" s="110" t="s">
        <v>124</v>
      </c>
      <c r="D118" s="111"/>
      <c r="E118" s="196"/>
      <c r="F118" s="198"/>
      <c r="G118" s="196"/>
      <c r="H118" s="198"/>
    </row>
    <row r="119" spans="2:10" ht="11.25" customHeight="1" x14ac:dyDescent="0.2">
      <c r="B119" s="89" t="s">
        <v>125</v>
      </c>
      <c r="C119" s="90"/>
      <c r="D119" s="91"/>
      <c r="E119" s="118" t="str">
        <f>CONCATENATE("15% PMSS - soit : ",ROUND($F$5*15%,2),"0 €")</f>
        <v>15% PMSS - soit : 482.70 €</v>
      </c>
      <c r="F119" s="176"/>
      <c r="G119" s="191"/>
      <c r="H119" s="192"/>
    </row>
    <row r="120" spans="2:10" ht="5.0999999999999996" customHeight="1" x14ac:dyDescent="0.2">
      <c r="B120" s="5"/>
      <c r="C120" s="4"/>
      <c r="D120" s="4"/>
      <c r="E120" s="3"/>
      <c r="F120" s="3"/>
      <c r="G120" s="3"/>
      <c r="H120" s="3"/>
    </row>
    <row r="121" spans="2:10" ht="11.25" customHeight="1" x14ac:dyDescent="0.2">
      <c r="B121" s="87" t="s">
        <v>126</v>
      </c>
      <c r="C121" s="88"/>
      <c r="D121" s="88"/>
      <c r="E121" s="136"/>
      <c r="F121" s="136"/>
      <c r="G121" s="136"/>
      <c r="H121" s="137"/>
    </row>
    <row r="122" spans="2:10" ht="11.25" customHeight="1" x14ac:dyDescent="0.2">
      <c r="B122" s="224" t="s">
        <v>127</v>
      </c>
      <c r="C122" s="225"/>
      <c r="D122" s="226"/>
      <c r="E122" s="114" t="str">
        <f>CONCATENATE("6% PMSS / jour - soit : ",ROUND($F$5*6%,2)," €")</f>
        <v>6% PMSS / jour - soit : 193.08 €</v>
      </c>
      <c r="F122" s="115"/>
      <c r="G122" s="116" t="str">
        <f>CONCATENATE("4% PMSS / jour - soit : ",ROUND($F$5*4%,2)," €")</f>
        <v>4% PMSS / jour - soit : 128.72 €</v>
      </c>
      <c r="H122" s="117"/>
    </row>
    <row r="123" spans="2:10" ht="11.25" customHeight="1" x14ac:dyDescent="0.2">
      <c r="B123" s="89" t="s">
        <v>128</v>
      </c>
      <c r="C123" s="90"/>
      <c r="D123" s="91"/>
      <c r="E123" s="118" t="str">
        <f>CONCATENATE("20% PMSS - soit : ",ROUND($F$5*20%,2),"0 €")</f>
        <v>20% PMSS - soit : 643.60 €</v>
      </c>
      <c r="F123" s="119"/>
      <c r="G123" s="78" t="str">
        <f>CONCATENATE("15% PMSS - soit : ",ROUND($F$5*15%,2),"0 €")</f>
        <v>15% PMSS - soit : 482.70 €</v>
      </c>
      <c r="H123" s="79"/>
    </row>
    <row r="124" spans="2:10" ht="5.0999999999999996" customHeight="1" x14ac:dyDescent="0.2">
      <c r="B124" s="5"/>
      <c r="C124" s="4"/>
      <c r="D124" s="4"/>
      <c r="E124" s="3"/>
      <c r="F124" s="3"/>
      <c r="G124" s="3"/>
      <c r="H124" s="3"/>
    </row>
    <row r="125" spans="2:10" ht="11.25" customHeight="1" x14ac:dyDescent="0.2">
      <c r="B125" s="87" t="s">
        <v>129</v>
      </c>
      <c r="C125" s="88"/>
      <c r="D125" s="88"/>
      <c r="E125" s="136"/>
      <c r="F125" s="136"/>
      <c r="G125" s="136"/>
      <c r="H125" s="137"/>
    </row>
    <row r="126" spans="2:10" ht="11.25" customHeight="1" x14ac:dyDescent="0.2">
      <c r="B126" s="224" t="s">
        <v>130</v>
      </c>
      <c r="C126" s="225"/>
      <c r="D126" s="226"/>
      <c r="E126" s="114" t="str">
        <f>CONCATENATE("15% PMSS / œil / an / bénéficiaire - soit : ",ROUND($F$5*15%,2),"0 €")</f>
        <v>15% PMSS / œil / an / bénéficiaire - soit : 482.70 €</v>
      </c>
      <c r="F126" s="115"/>
      <c r="G126" s="205" t="str">
        <f>CONCATENATE("25% PMSS / œil / an / bénéficiaire - soit : ",ROUND($F$5*25%,2),"0 €")</f>
        <v>25% PMSS / œil / an / bénéficiaire - soit : 804.50 €</v>
      </c>
      <c r="H126" s="206"/>
    </row>
    <row r="127" spans="2:10" ht="11.25" customHeight="1" x14ac:dyDescent="0.2">
      <c r="B127" s="84" t="s">
        <v>131</v>
      </c>
      <c r="C127" s="85"/>
      <c r="D127" s="86"/>
      <c r="E127" s="95" t="s">
        <v>132</v>
      </c>
      <c r="F127" s="96"/>
      <c r="G127" s="97"/>
      <c r="H127" s="98"/>
    </row>
    <row r="128" spans="2:10" ht="11.25" customHeight="1" x14ac:dyDescent="0.2">
      <c r="B128" s="84" t="s">
        <v>133</v>
      </c>
      <c r="C128" s="85"/>
      <c r="D128" s="86"/>
      <c r="E128" s="172"/>
      <c r="F128" s="173"/>
      <c r="G128" s="174"/>
      <c r="H128" s="175"/>
    </row>
    <row r="129" spans="2:8" ht="11.25" customHeight="1" x14ac:dyDescent="0.2">
      <c r="B129" s="84" t="s">
        <v>134</v>
      </c>
      <c r="C129" s="85"/>
      <c r="D129" s="86"/>
      <c r="E129" s="80" t="s">
        <v>19</v>
      </c>
      <c r="F129" s="81"/>
      <c r="G129" s="82"/>
      <c r="H129" s="83"/>
    </row>
    <row r="130" spans="2:8" ht="11.25" customHeight="1" x14ac:dyDescent="0.2">
      <c r="B130" s="84" t="s">
        <v>135</v>
      </c>
      <c r="C130" s="85"/>
      <c r="D130" s="86"/>
      <c r="E130" s="80" t="str">
        <f>CONCATENATE("2% PMSS / an / bénéficiaire - soit : ",ROUND($F$5*2%,2)," €")</f>
        <v>2% PMSS / an / bénéficiaire - soit : 64.36 €</v>
      </c>
      <c r="F130" s="81"/>
      <c r="G130" s="82"/>
      <c r="H130" s="83"/>
    </row>
    <row r="131" spans="2:8" ht="11.25" customHeight="1" x14ac:dyDescent="0.2">
      <c r="B131" s="84" t="s">
        <v>136</v>
      </c>
      <c r="C131" s="85"/>
      <c r="D131" s="86"/>
      <c r="E131" s="80" t="str">
        <f>CONCATENATE("5% PMSS / an / bénéficiaire - soit : ",ROUND($F$5*5%,2),"0 €")</f>
        <v>5% PMSS / an / bénéficiaire - soit : 160.90 €</v>
      </c>
      <c r="F131" s="81"/>
      <c r="G131" s="82"/>
      <c r="H131" s="83"/>
    </row>
    <row r="132" spans="2:8" ht="11.25" customHeight="1" x14ac:dyDescent="0.2">
      <c r="B132" s="84" t="s">
        <v>137</v>
      </c>
      <c r="C132" s="85"/>
      <c r="D132" s="86"/>
      <c r="E132" s="80" t="str">
        <f>CONCATENATE("3% PMSS / an / bénéficiaire - soit : ",ROUND($F$5*3%,2)," €")</f>
        <v>3% PMSS / an / bénéficiaire - soit : 96.54 €</v>
      </c>
      <c r="F132" s="81"/>
      <c r="G132" s="82"/>
      <c r="H132" s="83"/>
    </row>
    <row r="133" spans="2:8" ht="11.25" customHeight="1" x14ac:dyDescent="0.2">
      <c r="B133" s="84" t="s">
        <v>138</v>
      </c>
      <c r="C133" s="85"/>
      <c r="D133" s="86"/>
      <c r="E133" s="80" t="s">
        <v>139</v>
      </c>
      <c r="F133" s="81"/>
      <c r="G133" s="82"/>
      <c r="H133" s="83"/>
    </row>
    <row r="134" spans="2:8" ht="11.25" customHeight="1" x14ac:dyDescent="0.2">
      <c r="B134" s="218" t="s">
        <v>140</v>
      </c>
      <c r="C134" s="219"/>
      <c r="D134" s="220"/>
      <c r="E134" s="95" t="s">
        <v>141</v>
      </c>
      <c r="F134" s="96"/>
      <c r="G134" s="97"/>
      <c r="H134" s="98"/>
    </row>
    <row r="135" spans="2:8" ht="11.25" customHeight="1" x14ac:dyDescent="0.2">
      <c r="B135" s="92" t="s">
        <v>142</v>
      </c>
      <c r="C135" s="93"/>
      <c r="D135" s="94"/>
      <c r="E135" s="99"/>
      <c r="F135" s="100"/>
      <c r="G135" s="100"/>
      <c r="H135" s="101"/>
    </row>
    <row r="136" spans="2:8" ht="11.25" customHeight="1" x14ac:dyDescent="0.2">
      <c r="B136" s="84" t="s">
        <v>143</v>
      </c>
      <c r="C136" s="85"/>
      <c r="D136" s="86"/>
      <c r="E136" s="80" t="s">
        <v>144</v>
      </c>
      <c r="F136" s="81"/>
      <c r="G136" s="82"/>
      <c r="H136" s="83"/>
    </row>
    <row r="137" spans="2:8" ht="11.25" customHeight="1" x14ac:dyDescent="0.2">
      <c r="B137" s="218" t="s">
        <v>145</v>
      </c>
      <c r="C137" s="219"/>
      <c r="D137" s="220"/>
      <c r="E137" s="95" t="s">
        <v>146</v>
      </c>
      <c r="F137" s="96"/>
      <c r="G137" s="97"/>
      <c r="H137" s="98"/>
    </row>
    <row r="138" spans="2:8" ht="11.25" customHeight="1" x14ac:dyDescent="0.2">
      <c r="B138" s="102" t="s">
        <v>147</v>
      </c>
      <c r="C138" s="103"/>
      <c r="D138" s="104"/>
      <c r="E138" s="105"/>
      <c r="F138" s="106"/>
      <c r="G138" s="106"/>
      <c r="H138" s="107"/>
    </row>
    <row r="139" spans="2:8" ht="5.0999999999999996" customHeight="1" x14ac:dyDescent="0.2"/>
  </sheetData>
  <mergeCells count="210">
    <mergeCell ref="B137:D137"/>
    <mergeCell ref="C78:C79"/>
    <mergeCell ref="C96:C97"/>
    <mergeCell ref="D102:D103"/>
    <mergeCell ref="B104:B107"/>
    <mergeCell ref="B126:D126"/>
    <mergeCell ref="B127:D127"/>
    <mergeCell ref="B128:D128"/>
    <mergeCell ref="B110:D110"/>
    <mergeCell ref="B111:D111"/>
    <mergeCell ref="B119:D119"/>
    <mergeCell ref="B114:D114"/>
    <mergeCell ref="B121:D121"/>
    <mergeCell ref="B122:D122"/>
    <mergeCell ref="B116:D116"/>
    <mergeCell ref="B134:D134"/>
    <mergeCell ref="B136:D136"/>
    <mergeCell ref="B109:D109"/>
    <mergeCell ref="B96:B103"/>
    <mergeCell ref="B92:D92"/>
    <mergeCell ref="B93:D93"/>
    <mergeCell ref="B94:D94"/>
    <mergeCell ref="B95:D95"/>
    <mergeCell ref="B86:B89"/>
    <mergeCell ref="B74:D74"/>
    <mergeCell ref="B75:D75"/>
    <mergeCell ref="B76:D76"/>
    <mergeCell ref="B77:D77"/>
    <mergeCell ref="B6:D6"/>
    <mergeCell ref="B7:D7"/>
    <mergeCell ref="B8:D8"/>
    <mergeCell ref="B10:D10"/>
    <mergeCell ref="B11:D11"/>
    <mergeCell ref="B25:D25"/>
    <mergeCell ref="B31:D31"/>
    <mergeCell ref="B35:D35"/>
    <mergeCell ref="B44:D44"/>
    <mergeCell ref="B33:D33"/>
    <mergeCell ref="B36:D36"/>
    <mergeCell ref="B37:D37"/>
    <mergeCell ref="B38:D38"/>
    <mergeCell ref="B28:D28"/>
    <mergeCell ref="B29:D29"/>
    <mergeCell ref="B32:D32"/>
    <mergeCell ref="B2:D3"/>
    <mergeCell ref="B5:D5"/>
    <mergeCell ref="B19:D19"/>
    <mergeCell ref="B17:D17"/>
    <mergeCell ref="B9:D9"/>
    <mergeCell ref="B78:B85"/>
    <mergeCell ref="B91:D91"/>
    <mergeCell ref="B12:D12"/>
    <mergeCell ref="B50:D50"/>
    <mergeCell ref="B52:D52"/>
    <mergeCell ref="B53:D53"/>
    <mergeCell ref="B54:D54"/>
    <mergeCell ref="D84:D85"/>
    <mergeCell ref="B60:D60"/>
    <mergeCell ref="B58:D58"/>
    <mergeCell ref="B61:D61"/>
    <mergeCell ref="B62:D62"/>
    <mergeCell ref="B68:D68"/>
    <mergeCell ref="B20:D20"/>
    <mergeCell ref="B21:D21"/>
    <mergeCell ref="B22:D22"/>
    <mergeCell ref="B13:D13"/>
    <mergeCell ref="B14:D14"/>
    <mergeCell ref="B15:D15"/>
    <mergeCell ref="B16:D16"/>
    <mergeCell ref="B48:D48"/>
    <mergeCell ref="B49:D49"/>
    <mergeCell ref="B23:D23"/>
    <mergeCell ref="B26:D26"/>
    <mergeCell ref="B27:D27"/>
    <mergeCell ref="G77:H77"/>
    <mergeCell ref="G74:H74"/>
    <mergeCell ref="E61:H62"/>
    <mergeCell ref="E63:H64"/>
    <mergeCell ref="E65:H65"/>
    <mergeCell ref="E58:F58"/>
    <mergeCell ref="G58:H58"/>
    <mergeCell ref="E60:F60"/>
    <mergeCell ref="G60:H60"/>
    <mergeCell ref="G75:H75"/>
    <mergeCell ref="G76:H76"/>
    <mergeCell ref="B56:D56"/>
    <mergeCell ref="B39:D39"/>
    <mergeCell ref="B42:D42"/>
    <mergeCell ref="B45:D45"/>
    <mergeCell ref="B46:D46"/>
    <mergeCell ref="B57:D57"/>
    <mergeCell ref="B51:D51"/>
    <mergeCell ref="E73:F73"/>
    <mergeCell ref="G73:H73"/>
    <mergeCell ref="B47:D47"/>
    <mergeCell ref="B63:D63"/>
    <mergeCell ref="B64:D64"/>
    <mergeCell ref="B65:D65"/>
    <mergeCell ref="B70:D71"/>
    <mergeCell ref="B73:D73"/>
    <mergeCell ref="F20:F23"/>
    <mergeCell ref="E25:F25"/>
    <mergeCell ref="E26:E29"/>
    <mergeCell ref="F26:F29"/>
    <mergeCell ref="G105:G107"/>
    <mergeCell ref="E117:E118"/>
    <mergeCell ref="F117:F118"/>
    <mergeCell ref="E130:H130"/>
    <mergeCell ref="E125:F125"/>
    <mergeCell ref="G125:H125"/>
    <mergeCell ref="E126:F126"/>
    <mergeCell ref="G126:H126"/>
    <mergeCell ref="E127:H128"/>
    <mergeCell ref="E129:H129"/>
    <mergeCell ref="E53:H53"/>
    <mergeCell ref="E39:H39"/>
    <mergeCell ref="E42:F42"/>
    <mergeCell ref="G42:H42"/>
    <mergeCell ref="E45:H45"/>
    <mergeCell ref="E48:H48"/>
    <mergeCell ref="E56:H57"/>
    <mergeCell ref="E121:F121"/>
    <mergeCell ref="G121:H121"/>
    <mergeCell ref="G80:G86"/>
    <mergeCell ref="E110:H110"/>
    <mergeCell ref="E111:H111"/>
    <mergeCell ref="E114:F114"/>
    <mergeCell ref="G114:H114"/>
    <mergeCell ref="G117:G118"/>
    <mergeCell ref="H117:H118"/>
    <mergeCell ref="G98:G104"/>
    <mergeCell ref="E119:H119"/>
    <mergeCell ref="E68:F68"/>
    <mergeCell ref="G68:H68"/>
    <mergeCell ref="E70:F70"/>
    <mergeCell ref="G87:G89"/>
    <mergeCell ref="G96:G97"/>
    <mergeCell ref="E92:F92"/>
    <mergeCell ref="E93:F95"/>
    <mergeCell ref="G93:H93"/>
    <mergeCell ref="G94:H94"/>
    <mergeCell ref="G95:H95"/>
    <mergeCell ref="G92:H92"/>
    <mergeCell ref="E91:F91"/>
    <mergeCell ref="G91:H91"/>
    <mergeCell ref="G78:G79"/>
    <mergeCell ref="E74:F74"/>
    <mergeCell ref="E75:F77"/>
    <mergeCell ref="E2:F2"/>
    <mergeCell ref="G2:H2"/>
    <mergeCell ref="G6:G7"/>
    <mergeCell ref="E6:E9"/>
    <mergeCell ref="F6:F9"/>
    <mergeCell ref="H26:H29"/>
    <mergeCell ref="E49:H49"/>
    <mergeCell ref="E52:F52"/>
    <mergeCell ref="G52:H52"/>
    <mergeCell ref="G8:G9"/>
    <mergeCell ref="H8:H9"/>
    <mergeCell ref="E14:H16"/>
    <mergeCell ref="G46:H47"/>
    <mergeCell ref="E46:F47"/>
    <mergeCell ref="E36:H38"/>
    <mergeCell ref="E17:H17"/>
    <mergeCell ref="E19:F19"/>
    <mergeCell ref="G19:H19"/>
    <mergeCell ref="E10:F11"/>
    <mergeCell ref="G10:H11"/>
    <mergeCell ref="E12:H12"/>
    <mergeCell ref="E13:F13"/>
    <mergeCell ref="G13:H13"/>
    <mergeCell ref="E20:E23"/>
    <mergeCell ref="B138:D138"/>
    <mergeCell ref="E137:H138"/>
    <mergeCell ref="C117:D117"/>
    <mergeCell ref="C118:D118"/>
    <mergeCell ref="B117:B118"/>
    <mergeCell ref="E122:F122"/>
    <mergeCell ref="G122:H122"/>
    <mergeCell ref="E123:F123"/>
    <mergeCell ref="H20:H23"/>
    <mergeCell ref="G21:G23"/>
    <mergeCell ref="G25:H25"/>
    <mergeCell ref="G26:G29"/>
    <mergeCell ref="E109:F109"/>
    <mergeCell ref="G109:H109"/>
    <mergeCell ref="E50:F51"/>
    <mergeCell ref="G50:H51"/>
    <mergeCell ref="B55:D55"/>
    <mergeCell ref="E54:F55"/>
    <mergeCell ref="G54:H55"/>
    <mergeCell ref="E31:F31"/>
    <mergeCell ref="G31:H31"/>
    <mergeCell ref="E32:H32"/>
    <mergeCell ref="E35:F35"/>
    <mergeCell ref="G35:H35"/>
    <mergeCell ref="G123:H123"/>
    <mergeCell ref="E131:H131"/>
    <mergeCell ref="E132:H132"/>
    <mergeCell ref="E133:H133"/>
    <mergeCell ref="E136:H136"/>
    <mergeCell ref="B132:D132"/>
    <mergeCell ref="B133:D133"/>
    <mergeCell ref="B125:D125"/>
    <mergeCell ref="B123:D123"/>
    <mergeCell ref="B135:D135"/>
    <mergeCell ref="E134:H135"/>
    <mergeCell ref="B129:D129"/>
    <mergeCell ref="B130:D130"/>
    <mergeCell ref="B131:D131"/>
  </mergeCells>
  <printOptions horizontalCentered="1" verticalCentered="1"/>
  <pageMargins left="0" right="0" top="0" bottom="0" header="0" footer="0"/>
  <pageSetup paperSize="9" orientation="landscape" r:id="rId1"/>
  <rowBreaks count="3" manualBreakCount="3">
    <brk id="40" max="16383" man="1"/>
    <brk id="66" max="16383" man="1"/>
    <brk id="112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M47"/>
  <sheetViews>
    <sheetView showGridLines="0" showZeros="0" zoomScaleNormal="100" workbookViewId="0"/>
  </sheetViews>
  <sheetFormatPr baseColWidth="10" defaultColWidth="11.42578125" defaultRowHeight="11.25" x14ac:dyDescent="0.2"/>
  <cols>
    <col min="1" max="1" width="0.85546875" style="49" customWidth="1"/>
    <col min="2" max="2" width="20.7109375" style="49" customWidth="1"/>
    <col min="3" max="3" width="40.28515625" style="49" customWidth="1"/>
    <col min="4" max="10" width="9" style="49" customWidth="1"/>
    <col min="11" max="11" width="0.85546875" style="49" customWidth="1"/>
    <col min="12" max="16384" width="11.42578125" style="49"/>
  </cols>
  <sheetData>
    <row r="1" spans="2:12" ht="5.0999999999999996" customHeight="1" x14ac:dyDescent="0.2"/>
    <row r="2" spans="2:12" ht="11.25" customHeight="1" x14ac:dyDescent="0.2">
      <c r="B2" s="289" t="s">
        <v>148</v>
      </c>
      <c r="C2" s="290"/>
      <c r="D2" s="295">
        <v>2016</v>
      </c>
      <c r="E2" s="296"/>
      <c r="F2" s="296"/>
      <c r="G2" s="297"/>
      <c r="H2" s="298">
        <v>2017</v>
      </c>
      <c r="I2" s="299"/>
      <c r="J2" s="300"/>
    </row>
    <row r="3" spans="2:12" ht="11.25" customHeight="1" x14ac:dyDescent="0.2">
      <c r="B3" s="291"/>
      <c r="C3" s="292"/>
      <c r="D3" s="74" t="s">
        <v>149</v>
      </c>
      <c r="E3" s="73" t="s">
        <v>150</v>
      </c>
      <c r="F3" s="73" t="s">
        <v>151</v>
      </c>
      <c r="G3" s="72" t="s">
        <v>152</v>
      </c>
      <c r="H3" s="74" t="s">
        <v>149</v>
      </c>
      <c r="I3" s="73" t="s">
        <v>150</v>
      </c>
      <c r="J3" s="72" t="s">
        <v>151</v>
      </c>
    </row>
    <row r="4" spans="2:12" ht="45" x14ac:dyDescent="0.2">
      <c r="B4" s="293"/>
      <c r="C4" s="294"/>
      <c r="D4" s="71" t="s">
        <v>153</v>
      </c>
      <c r="E4" s="70" t="s">
        <v>154</v>
      </c>
      <c r="F4" s="70" t="s">
        <v>155</v>
      </c>
      <c r="G4" s="69" t="s">
        <v>156</v>
      </c>
      <c r="H4" s="71" t="s">
        <v>153</v>
      </c>
      <c r="I4" s="70" t="s">
        <v>154</v>
      </c>
      <c r="J4" s="69" t="s">
        <v>155</v>
      </c>
    </row>
    <row r="5" spans="2:12" ht="5.0999999999999996" customHeight="1" x14ac:dyDescent="0.2"/>
    <row r="6" spans="2:12" ht="11.25" customHeight="1" x14ac:dyDescent="0.2">
      <c r="B6" s="306" t="s">
        <v>153</v>
      </c>
      <c r="C6" s="55" t="s">
        <v>157</v>
      </c>
      <c r="D6" s="301" t="s">
        <v>158</v>
      </c>
      <c r="E6" s="302"/>
      <c r="F6" s="302"/>
      <c r="G6" s="303"/>
      <c r="H6" s="304" t="s">
        <v>158</v>
      </c>
      <c r="I6" s="305"/>
      <c r="J6" s="76" t="s">
        <v>11</v>
      </c>
    </row>
    <row r="7" spans="2:12" ht="11.25" customHeight="1" x14ac:dyDescent="0.2">
      <c r="B7" s="307"/>
      <c r="C7" s="58" t="s">
        <v>159</v>
      </c>
      <c r="D7" s="309" t="s">
        <v>160</v>
      </c>
      <c r="E7" s="310"/>
      <c r="F7" s="313" t="s">
        <v>161</v>
      </c>
      <c r="G7" s="286"/>
      <c r="H7" s="314" t="s">
        <v>162</v>
      </c>
      <c r="I7" s="315"/>
      <c r="J7" s="275" t="s">
        <v>161</v>
      </c>
    </row>
    <row r="8" spans="2:12" ht="11.25" customHeight="1" x14ac:dyDescent="0.2">
      <c r="B8" s="307"/>
      <c r="C8" s="57" t="s">
        <v>163</v>
      </c>
      <c r="D8" s="311"/>
      <c r="E8" s="312"/>
      <c r="F8" s="283"/>
      <c r="G8" s="284"/>
      <c r="H8" s="311"/>
      <c r="I8" s="312"/>
      <c r="J8" s="276"/>
    </row>
    <row r="9" spans="2:12" ht="11.25" customHeight="1" x14ac:dyDescent="0.2">
      <c r="B9" s="307"/>
      <c r="C9" s="58" t="s">
        <v>164</v>
      </c>
      <c r="D9" s="317" t="s">
        <v>165</v>
      </c>
      <c r="E9" s="313" t="s">
        <v>11</v>
      </c>
      <c r="F9" s="263" t="s">
        <v>165</v>
      </c>
      <c r="G9" s="275" t="s">
        <v>11</v>
      </c>
      <c r="H9" s="319" t="s">
        <v>166</v>
      </c>
      <c r="I9" s="263" t="s">
        <v>11</v>
      </c>
      <c r="J9" s="316" t="s">
        <v>166</v>
      </c>
    </row>
    <row r="10" spans="2:12" ht="11.25" customHeight="1" x14ac:dyDescent="0.2">
      <c r="B10" s="308"/>
      <c r="C10" s="68" t="s">
        <v>163</v>
      </c>
      <c r="D10" s="318"/>
      <c r="E10" s="287"/>
      <c r="F10" s="264"/>
      <c r="G10" s="273"/>
      <c r="H10" s="318"/>
      <c r="I10" s="264"/>
      <c r="J10" s="273"/>
    </row>
    <row r="11" spans="2:12" ht="5.0999999999999996" customHeight="1" x14ac:dyDescent="0.2">
      <c r="B11" s="77"/>
      <c r="C11" s="56"/>
    </row>
    <row r="12" spans="2:12" ht="11.25" customHeight="1" x14ac:dyDescent="0.2">
      <c r="B12" s="339" t="s">
        <v>167</v>
      </c>
      <c r="C12" s="60" t="s">
        <v>168</v>
      </c>
      <c r="D12" s="320" t="s">
        <v>11</v>
      </c>
      <c r="E12" s="344" t="s">
        <v>169</v>
      </c>
      <c r="F12" s="344" t="s">
        <v>11</v>
      </c>
      <c r="G12" s="265" t="s">
        <v>169</v>
      </c>
      <c r="H12" s="320" t="s">
        <v>11</v>
      </c>
      <c r="I12" s="323" t="s">
        <v>170</v>
      </c>
      <c r="J12" s="265" t="s">
        <v>11</v>
      </c>
    </row>
    <row r="13" spans="2:12" ht="11.25" customHeight="1" x14ac:dyDescent="0.2">
      <c r="B13" s="340"/>
      <c r="C13" s="57" t="s">
        <v>171</v>
      </c>
      <c r="D13" s="321"/>
      <c r="E13" s="345"/>
      <c r="F13" s="345"/>
      <c r="G13" s="266"/>
      <c r="H13" s="321"/>
      <c r="I13" s="274"/>
      <c r="J13" s="266"/>
    </row>
    <row r="14" spans="2:12" ht="11.25" customHeight="1" x14ac:dyDescent="0.2">
      <c r="B14" s="341"/>
      <c r="C14" s="54" t="s">
        <v>172</v>
      </c>
      <c r="D14" s="321"/>
      <c r="E14" s="346"/>
      <c r="F14" s="345"/>
      <c r="G14" s="348"/>
      <c r="H14" s="321"/>
      <c r="I14" s="67" t="s">
        <v>169</v>
      </c>
      <c r="J14" s="266"/>
    </row>
    <row r="15" spans="2:12" ht="11.25" customHeight="1" x14ac:dyDescent="0.2">
      <c r="B15" s="341"/>
      <c r="C15" s="58" t="s">
        <v>173</v>
      </c>
      <c r="D15" s="321"/>
      <c r="E15" s="263" t="s">
        <v>174</v>
      </c>
      <c r="F15" s="345"/>
      <c r="G15" s="275" t="s">
        <v>174</v>
      </c>
      <c r="H15" s="321"/>
      <c r="I15" s="277" t="s">
        <v>175</v>
      </c>
      <c r="J15" s="266"/>
    </row>
    <row r="16" spans="2:12" ht="11.25" customHeight="1" x14ac:dyDescent="0.2">
      <c r="B16" s="342"/>
      <c r="C16" s="57" t="s">
        <v>176</v>
      </c>
      <c r="D16" s="321"/>
      <c r="E16" s="274"/>
      <c r="F16" s="345"/>
      <c r="G16" s="276"/>
      <c r="H16" s="321"/>
      <c r="I16" s="274"/>
      <c r="J16" s="266"/>
    </row>
    <row r="17" spans="2:13" ht="22.5" customHeight="1" x14ac:dyDescent="0.2">
      <c r="B17" s="343"/>
      <c r="C17" s="66" t="s">
        <v>177</v>
      </c>
      <c r="D17" s="322"/>
      <c r="E17" s="64" t="s">
        <v>178</v>
      </c>
      <c r="F17" s="347"/>
      <c r="G17" s="65" t="s">
        <v>178</v>
      </c>
      <c r="H17" s="322"/>
      <c r="I17" s="64" t="s">
        <v>178</v>
      </c>
      <c r="J17" s="267"/>
    </row>
    <row r="18" spans="2:13" ht="5.0999999999999996" customHeight="1" x14ac:dyDescent="0.2">
      <c r="B18" s="77"/>
      <c r="C18" s="56"/>
    </row>
    <row r="19" spans="2:13" ht="11.25" customHeight="1" x14ac:dyDescent="0.2">
      <c r="B19" s="306" t="s">
        <v>179</v>
      </c>
      <c r="C19" s="60" t="s">
        <v>180</v>
      </c>
      <c r="D19" s="255" t="s">
        <v>11</v>
      </c>
      <c r="E19" s="278"/>
      <c r="F19" s="281" t="s">
        <v>181</v>
      </c>
      <c r="G19" s="282"/>
      <c r="H19" s="255" t="s">
        <v>11</v>
      </c>
      <c r="I19" s="278"/>
      <c r="J19" s="270" t="s">
        <v>182</v>
      </c>
    </row>
    <row r="20" spans="2:13" ht="11.25" customHeight="1" x14ac:dyDescent="0.2">
      <c r="B20" s="307"/>
      <c r="C20" s="57" t="s">
        <v>183</v>
      </c>
      <c r="D20" s="168"/>
      <c r="E20" s="279"/>
      <c r="F20" s="283"/>
      <c r="G20" s="284"/>
      <c r="H20" s="168"/>
      <c r="I20" s="279"/>
      <c r="J20" s="154"/>
    </row>
    <row r="21" spans="2:13" ht="11.25" customHeight="1" x14ac:dyDescent="0.2">
      <c r="B21" s="307"/>
      <c r="C21" s="58" t="s">
        <v>184</v>
      </c>
      <c r="D21" s="168"/>
      <c r="E21" s="279"/>
      <c r="F21" s="285" t="s">
        <v>185</v>
      </c>
      <c r="G21" s="286"/>
      <c r="H21" s="168"/>
      <c r="I21" s="279"/>
      <c r="J21" s="154"/>
    </row>
    <row r="22" spans="2:13" ht="11.25" customHeight="1" x14ac:dyDescent="0.2">
      <c r="B22" s="307"/>
      <c r="C22" s="63" t="s">
        <v>186</v>
      </c>
      <c r="D22" s="168"/>
      <c r="E22" s="279"/>
      <c r="F22" s="287"/>
      <c r="G22" s="288"/>
      <c r="H22" s="168"/>
      <c r="I22" s="279"/>
      <c r="J22" s="271"/>
    </row>
    <row r="23" spans="2:13" ht="11.25" customHeight="1" x14ac:dyDescent="0.2">
      <c r="B23" s="307"/>
      <c r="C23" s="62" t="s">
        <v>187</v>
      </c>
      <c r="D23" s="168"/>
      <c r="E23" s="279"/>
      <c r="F23" s="281" t="s">
        <v>188</v>
      </c>
      <c r="G23" s="282"/>
      <c r="H23" s="168"/>
      <c r="I23" s="279"/>
      <c r="J23" s="272" t="s">
        <v>189</v>
      </c>
    </row>
    <row r="24" spans="2:13" ht="11.25" customHeight="1" x14ac:dyDescent="0.2">
      <c r="B24" s="308"/>
      <c r="C24" s="61" t="s">
        <v>190</v>
      </c>
      <c r="D24" s="105"/>
      <c r="E24" s="280"/>
      <c r="F24" s="287"/>
      <c r="G24" s="288"/>
      <c r="H24" s="105"/>
      <c r="I24" s="280"/>
      <c r="J24" s="273"/>
    </row>
    <row r="25" spans="2:13" ht="5.0999999999999996" customHeight="1" x14ac:dyDescent="0.2">
      <c r="B25" s="77"/>
      <c r="C25" s="56"/>
    </row>
    <row r="26" spans="2:13" ht="11.25" customHeight="1" x14ac:dyDescent="0.2">
      <c r="B26" s="306" t="s">
        <v>191</v>
      </c>
      <c r="C26" s="60" t="s">
        <v>192</v>
      </c>
      <c r="D26" s="255" t="s">
        <v>193</v>
      </c>
      <c r="E26" s="165"/>
      <c r="F26" s="165"/>
      <c r="G26" s="256"/>
      <c r="H26" s="257" t="s">
        <v>194</v>
      </c>
      <c r="I26" s="258"/>
      <c r="J26" s="259"/>
    </row>
    <row r="27" spans="2:13" ht="11.25" customHeight="1" x14ac:dyDescent="0.2">
      <c r="B27" s="307"/>
      <c r="C27" s="57" t="s">
        <v>163</v>
      </c>
      <c r="D27" s="99"/>
      <c r="E27" s="100"/>
      <c r="F27" s="100"/>
      <c r="G27" s="101"/>
      <c r="H27" s="99"/>
      <c r="I27" s="100"/>
      <c r="J27" s="101"/>
    </row>
    <row r="28" spans="2:13" ht="11.25" customHeight="1" x14ac:dyDescent="0.2">
      <c r="B28" s="307"/>
      <c r="C28" s="58" t="s">
        <v>164</v>
      </c>
      <c r="D28" s="260" t="s">
        <v>195</v>
      </c>
      <c r="E28" s="96"/>
      <c r="F28" s="96"/>
      <c r="G28" s="133"/>
      <c r="H28" s="261" t="s">
        <v>196</v>
      </c>
      <c r="I28" s="262"/>
      <c r="J28" s="181"/>
    </row>
    <row r="29" spans="2:13" ht="11.25" customHeight="1" x14ac:dyDescent="0.2">
      <c r="B29" s="307"/>
      <c r="C29" s="59" t="s">
        <v>171</v>
      </c>
      <c r="D29" s="99"/>
      <c r="E29" s="100"/>
      <c r="F29" s="100"/>
      <c r="G29" s="101"/>
      <c r="H29" s="99"/>
      <c r="I29" s="100"/>
      <c r="J29" s="101"/>
    </row>
    <row r="30" spans="2:13" ht="11.25" customHeight="1" x14ac:dyDescent="0.2">
      <c r="B30" s="307"/>
      <c r="C30" s="58" t="s">
        <v>197</v>
      </c>
      <c r="D30" s="338" t="s">
        <v>198</v>
      </c>
      <c r="E30" s="338"/>
      <c r="F30" s="338"/>
      <c r="G30" s="338"/>
      <c r="H30" s="268" t="s">
        <v>199</v>
      </c>
      <c r="I30" s="268"/>
      <c r="J30" s="268"/>
    </row>
    <row r="31" spans="2:13" ht="11.25" customHeight="1" x14ac:dyDescent="0.2">
      <c r="B31" s="307"/>
      <c r="C31" s="57" t="s">
        <v>200</v>
      </c>
      <c r="D31" s="269"/>
      <c r="E31" s="269"/>
      <c r="F31" s="269"/>
      <c r="G31" s="269"/>
      <c r="H31" s="269"/>
      <c r="I31" s="269"/>
      <c r="J31" s="269"/>
    </row>
    <row r="32" spans="2:13" ht="11.25" customHeight="1" x14ac:dyDescent="0.2">
      <c r="B32" s="307"/>
      <c r="C32" s="54" t="s">
        <v>201</v>
      </c>
      <c r="D32" s="336" t="s">
        <v>202</v>
      </c>
      <c r="E32" s="81"/>
      <c r="F32" s="81"/>
      <c r="G32" s="81"/>
      <c r="H32" s="82"/>
      <c r="I32" s="82"/>
      <c r="J32" s="83"/>
    </row>
    <row r="33" spans="2:12" ht="11.25" customHeight="1" x14ac:dyDescent="0.2">
      <c r="B33" s="324"/>
      <c r="C33" s="53" t="s">
        <v>203</v>
      </c>
      <c r="D33" s="337" t="s">
        <v>204</v>
      </c>
      <c r="E33" s="176"/>
      <c r="F33" s="176"/>
      <c r="G33" s="176"/>
      <c r="H33" s="191"/>
      <c r="I33" s="191"/>
      <c r="J33" s="192"/>
    </row>
    <row r="34" spans="2:12" ht="5.0999999999999996" customHeight="1" x14ac:dyDescent="0.2">
      <c r="B34" s="77"/>
      <c r="C34" s="56"/>
    </row>
    <row r="35" spans="2:12" ht="11.25" customHeight="1" x14ac:dyDescent="0.2">
      <c r="B35" s="306" t="s">
        <v>205</v>
      </c>
      <c r="C35" s="55" t="s">
        <v>206</v>
      </c>
      <c r="D35" s="304" t="s">
        <v>207</v>
      </c>
      <c r="E35" s="325"/>
      <c r="F35" s="325"/>
      <c r="G35" s="325"/>
      <c r="H35" s="326"/>
      <c r="I35" s="326"/>
      <c r="J35" s="327"/>
    </row>
    <row r="36" spans="2:12" ht="11.25" customHeight="1" x14ac:dyDescent="0.2">
      <c r="B36" s="307"/>
      <c r="C36" s="54" t="s">
        <v>208</v>
      </c>
      <c r="D36" s="328" t="s">
        <v>209</v>
      </c>
      <c r="E36" s="329"/>
      <c r="F36" s="329"/>
      <c r="G36" s="329"/>
      <c r="H36" s="330"/>
      <c r="I36" s="330"/>
      <c r="J36" s="331"/>
    </row>
    <row r="37" spans="2:12" ht="11.25" customHeight="1" x14ac:dyDescent="0.2">
      <c r="B37" s="324"/>
      <c r="C37" s="53" t="s">
        <v>210</v>
      </c>
      <c r="D37" s="332" t="s">
        <v>211</v>
      </c>
      <c r="E37" s="333"/>
      <c r="F37" s="333"/>
      <c r="G37" s="333"/>
      <c r="H37" s="334"/>
      <c r="I37" s="334"/>
      <c r="J37" s="335"/>
    </row>
    <row r="38" spans="2:12" ht="5.0999999999999996" customHeight="1" x14ac:dyDescent="0.2"/>
    <row r="39" spans="2:12" ht="11.25" customHeight="1" x14ac:dyDescent="0.2">
      <c r="B39" s="49" t="s">
        <v>212</v>
      </c>
      <c r="C39" s="52"/>
      <c r="D39" s="51"/>
      <c r="E39" s="51"/>
      <c r="F39" s="51"/>
      <c r="G39" s="51"/>
      <c r="H39" s="51"/>
      <c r="I39" s="51"/>
      <c r="J39" s="51"/>
    </row>
    <row r="40" spans="2:12" ht="11.25" customHeight="1" x14ac:dyDescent="0.2">
      <c r="B40" s="49" t="s">
        <v>213</v>
      </c>
      <c r="C40" s="52"/>
      <c r="D40" s="51"/>
      <c r="E40" s="51"/>
      <c r="F40" s="51"/>
      <c r="G40" s="51"/>
      <c r="H40" s="51"/>
      <c r="I40" s="51"/>
      <c r="J40" s="51"/>
    </row>
    <row r="41" spans="2:12" ht="5.0999999999999996" customHeight="1" x14ac:dyDescent="0.2"/>
    <row r="46" spans="2:12" x14ac:dyDescent="0.2">
      <c r="H46" s="50"/>
    </row>
    <row r="47" spans="2:12" x14ac:dyDescent="0.2">
      <c r="H47" s="50"/>
    </row>
  </sheetData>
  <mergeCells count="49">
    <mergeCell ref="B19:B24"/>
    <mergeCell ref="I12:I13"/>
    <mergeCell ref="B35:B37"/>
    <mergeCell ref="D35:J35"/>
    <mergeCell ref="D36:J36"/>
    <mergeCell ref="D37:J37"/>
    <mergeCell ref="B26:B33"/>
    <mergeCell ref="D32:J32"/>
    <mergeCell ref="D33:J33"/>
    <mergeCell ref="D30:G31"/>
    <mergeCell ref="B12:B17"/>
    <mergeCell ref="D12:D17"/>
    <mergeCell ref="E12:E14"/>
    <mergeCell ref="F12:F17"/>
    <mergeCell ref="G12:G14"/>
    <mergeCell ref="B2:C4"/>
    <mergeCell ref="D2:G2"/>
    <mergeCell ref="H2:J2"/>
    <mergeCell ref="D6:G6"/>
    <mergeCell ref="H6:I6"/>
    <mergeCell ref="B6:B10"/>
    <mergeCell ref="D7:E8"/>
    <mergeCell ref="F7:G8"/>
    <mergeCell ref="H7:I8"/>
    <mergeCell ref="J7:J8"/>
    <mergeCell ref="J9:J10"/>
    <mergeCell ref="D9:D10"/>
    <mergeCell ref="E9:E10"/>
    <mergeCell ref="F9:F10"/>
    <mergeCell ref="G9:G10"/>
    <mergeCell ref="H9:H10"/>
    <mergeCell ref="H30:J31"/>
    <mergeCell ref="J19:J22"/>
    <mergeCell ref="J23:J24"/>
    <mergeCell ref="E15:E16"/>
    <mergeCell ref="G15:G16"/>
    <mergeCell ref="I15:I16"/>
    <mergeCell ref="D19:E24"/>
    <mergeCell ref="F19:G20"/>
    <mergeCell ref="F21:G22"/>
    <mergeCell ref="F23:G24"/>
    <mergeCell ref="H19:I24"/>
    <mergeCell ref="H12:H17"/>
    <mergeCell ref="D26:G27"/>
    <mergeCell ref="H26:J27"/>
    <mergeCell ref="D28:G29"/>
    <mergeCell ref="H28:J29"/>
    <mergeCell ref="I9:I10"/>
    <mergeCell ref="J12:J17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santé</vt:lpstr>
      <vt:lpstr>prévoyance</vt:lpstr>
      <vt:lpstr>prévoyance!Zone_d_impression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Legrand</cp:lastModifiedBy>
  <cp:revision/>
  <dcterms:created xsi:type="dcterms:W3CDTF">2016-11-02T10:00:57Z</dcterms:created>
  <dcterms:modified xsi:type="dcterms:W3CDTF">2016-11-30T20:17:42Z</dcterms:modified>
</cp:coreProperties>
</file>